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aveExternalLinkValues="0" codeName="ThisWorkbook"/>
  <bookViews>
    <workbookView xWindow="-15" yWindow="60" windowWidth="13890" windowHeight="846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4525"/>
  <fileRecoveryPr repairLoad="1"/>
</workbook>
</file>

<file path=xl/calcChain.xml><?xml version="1.0" encoding="utf-8"?>
<calcChain xmlns="http://schemas.openxmlformats.org/spreadsheetml/2006/main">
  <c r="I3" i="3" l="1"/>
  <c r="H162" i="3" s="1"/>
  <c r="O3" i="3"/>
  <c r="H173" i="3" s="1"/>
  <c r="H278" i="3"/>
  <c r="L32" i="37"/>
  <c r="K32" i="37"/>
  <c r="B2" i="37"/>
  <c r="B3" i="37"/>
  <c r="B4" i="37"/>
  <c r="B5" i="37"/>
  <c r="G5" i="37" s="1"/>
  <c r="C5" i="37"/>
  <c r="D5" i="37"/>
  <c r="B6" i="37"/>
  <c r="G6" i="37" s="1"/>
  <c r="C6" i="37"/>
  <c r="D6" i="37"/>
  <c r="B7" i="37"/>
  <c r="G7" i="37" s="1"/>
  <c r="C7" i="37"/>
  <c r="D7" i="37"/>
  <c r="B8" i="37"/>
  <c r="G8" i="37" s="1"/>
  <c r="C8" i="37"/>
  <c r="D8" i="37"/>
  <c r="B9" i="37"/>
  <c r="G9" i="37" s="1"/>
  <c r="C9" i="37"/>
  <c r="D9" i="37"/>
  <c r="B10" i="37"/>
  <c r="G10" i="37" s="1"/>
  <c r="C10" i="37"/>
  <c r="D10" i="37"/>
  <c r="B11" i="37"/>
  <c r="G11" i="37" s="1"/>
  <c r="C11" i="37"/>
  <c r="D11" i="37"/>
  <c r="B12" i="37"/>
  <c r="G12" i="37" s="1"/>
  <c r="C12" i="37"/>
  <c r="D12" i="37"/>
  <c r="B13" i="37"/>
  <c r="B14" i="37"/>
  <c r="C14" i="37"/>
  <c r="D14" i="37"/>
  <c r="B15" i="37"/>
  <c r="G15" i="37" s="1"/>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G28" i="37" s="1"/>
  <c r="C28" i="37"/>
  <c r="D28" i="37"/>
  <c r="B29" i="37"/>
  <c r="C29" i="37"/>
  <c r="D29" i="37"/>
  <c r="B30" i="37"/>
  <c r="C30" i="37"/>
  <c r="D30" i="37"/>
  <c r="B31" i="37"/>
  <c r="C31" i="37"/>
  <c r="D31" i="37"/>
  <c r="B32" i="37"/>
  <c r="G32" i="37" s="1"/>
  <c r="C32" i="37"/>
  <c r="D32" i="37"/>
  <c r="B33" i="37"/>
  <c r="B34" i="37"/>
  <c r="G34" i="37" s="1"/>
  <c r="C34" i="37"/>
  <c r="D34" i="37"/>
  <c r="B35" i="37"/>
  <c r="G35" i="37" s="1"/>
  <c r="C35" i="37"/>
  <c r="D35" i="37"/>
  <c r="B36" i="37"/>
  <c r="B37" i="37"/>
  <c r="C37" i="37"/>
  <c r="D37" i="37"/>
  <c r="B38" i="37"/>
  <c r="G38" i="37" s="1"/>
  <c r="C38" i="37"/>
  <c r="D38" i="37"/>
  <c r="B39" i="37"/>
  <c r="C39" i="37"/>
  <c r="D39" i="37"/>
  <c r="B40" i="37"/>
  <c r="B41" i="37"/>
  <c r="B42" i="37"/>
  <c r="G42" i="37" s="1"/>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B60" i="37"/>
  <c r="C60" i="37"/>
  <c r="D60" i="37"/>
  <c r="G60" i="37"/>
  <c r="B61" i="37"/>
  <c r="B62" i="37"/>
  <c r="C62" i="37"/>
  <c r="D62" i="37"/>
  <c r="B63" i="37"/>
  <c r="C63" i="37"/>
  <c r="D63" i="37"/>
  <c r="B64" i="37"/>
  <c r="B65" i="37"/>
  <c r="C65" i="37"/>
  <c r="D65" i="37"/>
  <c r="B66" i="37"/>
  <c r="C66" i="37"/>
  <c r="D66" i="37"/>
  <c r="G66" i="37"/>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G77" i="37" s="1"/>
  <c r="D77" i="37"/>
  <c r="B78" i="37"/>
  <c r="C78" i="37"/>
  <c r="D78" i="37"/>
  <c r="B79" i="37"/>
  <c r="C79" i="37"/>
  <c r="G79" i="37" s="1"/>
  <c r="D79" i="37"/>
  <c r="B80" i="37"/>
  <c r="C80" i="37"/>
  <c r="G80" i="37" s="1"/>
  <c r="D80" i="37"/>
  <c r="B81" i="37"/>
  <c r="C81" i="37"/>
  <c r="G81" i="37" s="1"/>
  <c r="D81" i="37"/>
  <c r="B82" i="37"/>
  <c r="C82" i="37"/>
  <c r="G82" i="37" s="1"/>
  <c r="D82" i="37"/>
  <c r="B83" i="37"/>
  <c r="C83" i="37"/>
  <c r="G83" i="37" s="1"/>
  <c r="D83" i="37"/>
  <c r="B84" i="37"/>
  <c r="B85" i="37"/>
  <c r="G85" i="37" s="1"/>
  <c r="C85" i="37"/>
  <c r="D85" i="37"/>
  <c r="B86" i="37"/>
  <c r="C86" i="37"/>
  <c r="D86" i="37"/>
  <c r="B87" i="37"/>
  <c r="C87" i="37"/>
  <c r="D87" i="37"/>
  <c r="B88" i="37"/>
  <c r="C88" i="37"/>
  <c r="D88" i="37"/>
  <c r="B89" i="37"/>
  <c r="G89" i="37" s="1"/>
  <c r="C89" i="37"/>
  <c r="D89" i="37"/>
  <c r="B90" i="37"/>
  <c r="C90" i="37"/>
  <c r="D90" i="37"/>
  <c r="B91" i="37"/>
  <c r="B92" i="37"/>
  <c r="C92" i="37"/>
  <c r="G92" i="37" s="1"/>
  <c r="D92" i="37"/>
  <c r="B93" i="37"/>
  <c r="C93" i="37"/>
  <c r="G93" i="37" s="1"/>
  <c r="D93" i="37"/>
  <c r="B94" i="37"/>
  <c r="C94" i="37"/>
  <c r="G94" i="37" s="1"/>
  <c r="D94" i="37"/>
  <c r="B95" i="37"/>
  <c r="C95" i="37"/>
  <c r="G95" i="37" s="1"/>
  <c r="D95" i="37"/>
  <c r="B96" i="37"/>
  <c r="C96" i="37"/>
  <c r="G96" i="37" s="1"/>
  <c r="D96" i="37"/>
  <c r="B97" i="37"/>
  <c r="C97" i="37"/>
  <c r="G97" i="37" s="1"/>
  <c r="D97" i="37"/>
  <c r="B98" i="37"/>
  <c r="C98" i="37"/>
  <c r="G98" i="37" s="1"/>
  <c r="D98" i="37"/>
  <c r="B99" i="37"/>
  <c r="B100" i="37"/>
  <c r="G100" i="37" s="1"/>
  <c r="C100" i="37"/>
  <c r="D100" i="37"/>
  <c r="B101" i="37"/>
  <c r="C101" i="37"/>
  <c r="D101" i="37"/>
  <c r="B102" i="37"/>
  <c r="C102" i="37"/>
  <c r="D102" i="37"/>
  <c r="B103" i="37"/>
  <c r="C103" i="37"/>
  <c r="D103" i="37"/>
  <c r="B104" i="37"/>
  <c r="G104" i="37" s="1"/>
  <c r="C104" i="37"/>
  <c r="D104" i="37"/>
  <c r="B105" i="37"/>
  <c r="C105" i="37"/>
  <c r="D105" i="37"/>
  <c r="B106" i="37"/>
  <c r="B107" i="37"/>
  <c r="B108" i="37"/>
  <c r="G108" i="37" s="1"/>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B118" i="37"/>
  <c r="C118" i="37"/>
  <c r="D118" i="37"/>
  <c r="G118" i="37"/>
  <c r="B119" i="37"/>
  <c r="C119" i="37"/>
  <c r="D119" i="37"/>
  <c r="G119" i="37"/>
  <c r="B120" i="37"/>
  <c r="B121" i="37"/>
  <c r="C121" i="37"/>
  <c r="D121" i="37"/>
  <c r="B122" i="37"/>
  <c r="C122" i="37"/>
  <c r="D122" i="37"/>
  <c r="B123" i="37"/>
  <c r="G123" i="37" s="1"/>
  <c r="C123" i="37"/>
  <c r="D123" i="37"/>
  <c r="B124" i="37"/>
  <c r="B125" i="37"/>
  <c r="B126" i="37"/>
  <c r="C126" i="37"/>
  <c r="D126" i="37"/>
  <c r="B127" i="37"/>
  <c r="C127" i="37"/>
  <c r="D127" i="37"/>
  <c r="B128" i="37"/>
  <c r="B129" i="37"/>
  <c r="C129" i="37"/>
  <c r="D129" i="37"/>
  <c r="B130" i="37"/>
  <c r="C130" i="37"/>
  <c r="D130" i="37"/>
  <c r="B131" i="37"/>
  <c r="B132" i="37"/>
  <c r="B133" i="37"/>
  <c r="G133" i="37" s="1"/>
  <c r="C133" i="37"/>
  <c r="D133" i="37"/>
  <c r="B134" i="37"/>
  <c r="C134" i="37"/>
  <c r="D134" i="37"/>
  <c r="B135" i="37"/>
  <c r="C135" i="37"/>
  <c r="D135" i="37"/>
  <c r="B136" i="37"/>
  <c r="G136" i="37" s="1"/>
  <c r="C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C148" i="37"/>
  <c r="D148" i="37"/>
  <c r="B149" i="37"/>
  <c r="B150" i="37"/>
  <c r="B151" i="37"/>
  <c r="B152" i="37"/>
  <c r="C152" i="37"/>
  <c r="D152" i="37"/>
  <c r="H152" i="37" s="1"/>
  <c r="B153" i="37"/>
  <c r="C153" i="37"/>
  <c r="D153" i="37"/>
  <c r="B154" i="37"/>
  <c r="C154" i="37"/>
  <c r="D154" i="37"/>
  <c r="B155" i="37"/>
  <c r="G155" i="37" s="1"/>
  <c r="C155" i="37"/>
  <c r="D155" i="37"/>
  <c r="B156" i="37"/>
  <c r="C156" i="37"/>
  <c r="D156" i="37"/>
  <c r="B157" i="37"/>
  <c r="B158" i="37"/>
  <c r="C158" i="37"/>
  <c r="G158" i="37" s="1"/>
  <c r="D158" i="37"/>
  <c r="B159" i="37"/>
  <c r="C159" i="37"/>
  <c r="D159" i="37"/>
  <c r="B160" i="37"/>
  <c r="C160" i="37"/>
  <c r="D160" i="37"/>
  <c r="B161" i="37"/>
  <c r="B162" i="37"/>
  <c r="B163" i="37"/>
  <c r="C163" i="37"/>
  <c r="D163" i="37"/>
  <c r="B164" i="37"/>
  <c r="C164" i="37"/>
  <c r="D164" i="37"/>
  <c r="B165" i="37"/>
  <c r="C165" i="37"/>
  <c r="D165" i="37"/>
  <c r="G165" i="37"/>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H178" i="37" s="1"/>
  <c r="D178" i="37"/>
  <c r="B179" i="37"/>
  <c r="C179" i="37"/>
  <c r="D179" i="37"/>
  <c r="B180" i="37"/>
  <c r="C180" i="37"/>
  <c r="D180" i="37"/>
  <c r="B181" i="37"/>
  <c r="C181" i="37"/>
  <c r="D181" i="37"/>
  <c r="B182" i="37"/>
  <c r="G182" i="37" s="1"/>
  <c r="C182" i="37"/>
  <c r="D182" i="37"/>
  <c r="B183" i="37"/>
  <c r="C183" i="37"/>
  <c r="D183" i="37"/>
  <c r="H183" i="37" s="1"/>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G192" i="37" s="1"/>
  <c r="C192" i="37"/>
  <c r="D192" i="37"/>
  <c r="B193" i="37"/>
  <c r="C193" i="37"/>
  <c r="D193" i="37"/>
  <c r="B194" i="37"/>
  <c r="B195" i="37"/>
  <c r="B196" i="37"/>
  <c r="C196" i="37"/>
  <c r="D196" i="37"/>
  <c r="B197" i="37"/>
  <c r="C197" i="37"/>
  <c r="D197" i="37"/>
  <c r="B198" i="37"/>
  <c r="G198" i="37" s="1"/>
  <c r="C198" i="37"/>
  <c r="D198" i="37"/>
  <c r="B199" i="37"/>
  <c r="G199" i="37" s="1"/>
  <c r="C199" i="37"/>
  <c r="D199" i="37"/>
  <c r="B200" i="37"/>
  <c r="B201" i="37"/>
  <c r="C201" i="37"/>
  <c r="G201" i="37" s="1"/>
  <c r="D201" i="37"/>
  <c r="B202" i="37"/>
  <c r="C202" i="37"/>
  <c r="G202" i="37" s="1"/>
  <c r="D202" i="37"/>
  <c r="B203" i="37"/>
  <c r="C203" i="37"/>
  <c r="G203" i="37" s="1"/>
  <c r="D203" i="37"/>
  <c r="B204" i="37"/>
  <c r="C204" i="37"/>
  <c r="G204" i="37" s="1"/>
  <c r="D204" i="37"/>
  <c r="B205" i="37"/>
  <c r="C205" i="37"/>
  <c r="G205" i="37" s="1"/>
  <c r="D205" i="37"/>
  <c r="B206" i="37"/>
  <c r="C206" i="37"/>
  <c r="G206" i="37" s="1"/>
  <c r="D206" i="37"/>
  <c r="B207" i="37"/>
  <c r="C207" i="37"/>
  <c r="G207" i="37" s="1"/>
  <c r="D207" i="37"/>
  <c r="B208" i="37"/>
  <c r="B209" i="37"/>
  <c r="C209" i="37"/>
  <c r="D209" i="37"/>
  <c r="B210" i="37"/>
  <c r="G210" i="37" s="1"/>
  <c r="C210" i="37"/>
  <c r="D210" i="37"/>
  <c r="B211" i="37"/>
  <c r="C211" i="37"/>
  <c r="D211" i="37"/>
  <c r="B212" i="37"/>
  <c r="G212" i="37" s="1"/>
  <c r="C212" i="37"/>
  <c r="D212" i="37"/>
  <c r="B213" i="37"/>
  <c r="B214" i="37"/>
  <c r="B215" i="37"/>
  <c r="G215" i="37" s="1"/>
  <c r="C215" i="37"/>
  <c r="D215" i="37"/>
  <c r="B216" i="37"/>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G228" i="37" s="1"/>
  <c r="C228" i="37"/>
  <c r="D228" i="37"/>
  <c r="B229" i="37"/>
  <c r="B230" i="37"/>
  <c r="C230" i="37"/>
  <c r="G230" i="37" s="1"/>
  <c r="D230" i="37"/>
  <c r="B231" i="37"/>
  <c r="C231" i="37"/>
  <c r="G231" i="37" s="1"/>
  <c r="D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C241" i="37"/>
  <c r="D241" i="37"/>
  <c r="B242" i="37"/>
  <c r="B243" i="37"/>
  <c r="C243" i="37"/>
  <c r="G243" i="37" s="1"/>
  <c r="D243" i="37"/>
  <c r="B244" i="37"/>
  <c r="C244" i="37"/>
  <c r="G244" i="37" s="1"/>
  <c r="D244" i="37"/>
  <c r="B245" i="37"/>
  <c r="C245" i="37"/>
  <c r="G245" i="37" s="1"/>
  <c r="D245" i="37"/>
  <c r="B246" i="37"/>
  <c r="C246" i="37"/>
  <c r="G246" i="37" s="1"/>
  <c r="D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C269" i="37"/>
  <c r="D269" i="37"/>
  <c r="B270" i="37"/>
  <c r="C270" i="37"/>
  <c r="D270" i="37"/>
  <c r="B271" i="37"/>
  <c r="G271" i="37" s="1"/>
  <c r="C271" i="37"/>
  <c r="D271" i="37"/>
  <c r="B272" i="37"/>
  <c r="C272" i="37"/>
  <c r="D272" i="37"/>
  <c r="B273" i="37"/>
  <c r="B274" i="37"/>
  <c r="G274" i="37" s="1"/>
  <c r="C274" i="37"/>
  <c r="D274" i="37"/>
  <c r="B275" i="37"/>
  <c r="C275" i="37"/>
  <c r="D275" i="37"/>
  <c r="B276" i="37"/>
  <c r="C276" i="37"/>
  <c r="D276" i="37"/>
  <c r="B277" i="37"/>
  <c r="G277" i="37" s="1"/>
  <c r="C277" i="37"/>
  <c r="D277" i="37"/>
  <c r="B278" i="37"/>
  <c r="G278" i="37" s="1"/>
  <c r="C278" i="37"/>
  <c r="D278" i="37"/>
  <c r="B279" i="37"/>
  <c r="C279" i="37"/>
  <c r="D279" i="37"/>
  <c r="B280" i="37"/>
  <c r="B281" i="37"/>
  <c r="B282" i="37"/>
  <c r="B283" i="37"/>
  <c r="B284" i="37"/>
  <c r="B285" i="37"/>
  <c r="G285" i="37" s="1"/>
  <c r="C285" i="37"/>
  <c r="D285" i="37"/>
  <c r="B286" i="37"/>
  <c r="C286" i="37"/>
  <c r="D286" i="37"/>
  <c r="B287" i="37"/>
  <c r="C287" i="37"/>
  <c r="D287" i="37"/>
  <c r="B288" i="37"/>
  <c r="C288" i="37"/>
  <c r="D288" i="37"/>
  <c r="B289" i="37"/>
  <c r="C289" i="37"/>
  <c r="D289" i="37"/>
  <c r="B290" i="37"/>
  <c r="B291" i="37"/>
  <c r="B292" i="37"/>
  <c r="B293" i="37"/>
  <c r="G293" i="37" s="1"/>
  <c r="C293" i="37"/>
  <c r="D293" i="37"/>
  <c r="B294" i="37"/>
  <c r="G294" i="37" s="1"/>
  <c r="C294" i="37"/>
  <c r="D294" i="37"/>
  <c r="B295" i="37"/>
  <c r="C295" i="37"/>
  <c r="D295" i="37"/>
  <c r="B296" i="37"/>
  <c r="B297" i="37"/>
  <c r="G297" i="37" s="1"/>
  <c r="C297" i="37"/>
  <c r="D297" i="37"/>
  <c r="B298" i="37"/>
  <c r="G298" i="37" s="1"/>
  <c r="C298" i="37"/>
  <c r="D298" i="37"/>
  <c r="B299" i="37"/>
  <c r="G299" i="37" s="1"/>
  <c r="C299" i="37"/>
  <c r="D299" i="37"/>
  <c r="B300" i="37"/>
  <c r="G300" i="37" s="1"/>
  <c r="C300" i="37"/>
  <c r="D300" i="37"/>
  <c r="B301" i="37"/>
  <c r="G301" i="37" s="1"/>
  <c r="C301" i="37"/>
  <c r="D301" i="37"/>
  <c r="B302" i="37"/>
  <c r="G302" i="37" s="1"/>
  <c r="C302" i="37"/>
  <c r="D302" i="37"/>
  <c r="B303" i="37"/>
  <c r="B304" i="37"/>
  <c r="B305" i="37"/>
  <c r="C305" i="37"/>
  <c r="D305" i="37"/>
  <c r="B306" i="37"/>
  <c r="C306" i="37"/>
  <c r="D306" i="37"/>
  <c r="B307" i="37"/>
  <c r="G307" i="37" s="1"/>
  <c r="C307" i="37"/>
  <c r="D307" i="37"/>
  <c r="B308" i="37"/>
  <c r="G308" i="37" s="1"/>
  <c r="C308" i="37"/>
  <c r="D308" i="37"/>
  <c r="B309" i="37"/>
  <c r="B310" i="37"/>
  <c r="C310" i="37"/>
  <c r="D310" i="37"/>
  <c r="B311" i="37"/>
  <c r="C311" i="37"/>
  <c r="D311" i="37"/>
  <c r="B312" i="37"/>
  <c r="C312" i="37"/>
  <c r="D312" i="37"/>
  <c r="B313" i="37"/>
  <c r="G313" i="37" s="1"/>
  <c r="C313" i="37"/>
  <c r="D313" i="37"/>
  <c r="B314" i="37"/>
  <c r="C314" i="37"/>
  <c r="D314" i="37"/>
  <c r="B315" i="37"/>
  <c r="C315" i="37"/>
  <c r="D315" i="37"/>
  <c r="B316" i="37"/>
  <c r="C316" i="37"/>
  <c r="D316" i="37"/>
  <c r="B317" i="37"/>
  <c r="G317" i="37" s="1"/>
  <c r="C317" i="37"/>
  <c r="D317" i="37"/>
  <c r="B318" i="37"/>
  <c r="B319" i="37"/>
  <c r="G319" i="37" s="1"/>
  <c r="C319" i="37"/>
  <c r="D319" i="37"/>
  <c r="B320" i="37"/>
  <c r="G320" i="37" s="1"/>
  <c r="C320" i="37"/>
  <c r="D320" i="37"/>
  <c r="B321" i="37"/>
  <c r="G321" i="37" s="1"/>
  <c r="C321" i="37"/>
  <c r="D321" i="37"/>
  <c r="B322" i="37"/>
  <c r="G322" i="37" s="1"/>
  <c r="C322" i="37"/>
  <c r="D322" i="37"/>
  <c r="B323" i="37"/>
  <c r="B324" i="37"/>
  <c r="C324" i="37"/>
  <c r="D324" i="37"/>
  <c r="B325" i="37"/>
  <c r="G325" i="37" s="1"/>
  <c r="C325" i="37"/>
  <c r="D325" i="37"/>
  <c r="B326" i="37"/>
  <c r="C326" i="37"/>
  <c r="D326" i="37"/>
  <c r="B327" i="37"/>
  <c r="C327" i="37"/>
  <c r="D327" i="37"/>
  <c r="B328" i="37"/>
  <c r="B329" i="37"/>
  <c r="C329" i="37"/>
  <c r="G329" i="37" s="1"/>
  <c r="D329" i="37"/>
  <c r="B330" i="37"/>
  <c r="C330" i="37"/>
  <c r="D330" i="37"/>
  <c r="B331" i="37"/>
  <c r="B332" i="37"/>
  <c r="C332" i="37"/>
  <c r="D332" i="37"/>
  <c r="B333" i="37"/>
  <c r="C333" i="37"/>
  <c r="D333" i="37"/>
  <c r="B334" i="37"/>
  <c r="C334" i="37"/>
  <c r="D334" i="37"/>
  <c r="B335" i="37"/>
  <c r="G335" i="37" s="1"/>
  <c r="C335" i="37"/>
  <c r="D335" i="37"/>
  <c r="B336" i="37"/>
  <c r="B337" i="37"/>
  <c r="B338" i="37"/>
  <c r="C338" i="37"/>
  <c r="D338" i="37"/>
  <c r="G338" i="37" s="1"/>
  <c r="B339" i="37"/>
  <c r="C339" i="37"/>
  <c r="D339" i="37"/>
  <c r="B340" i="37"/>
  <c r="B341" i="37"/>
  <c r="C341" i="37"/>
  <c r="D341" i="37"/>
  <c r="B342" i="37"/>
  <c r="B343" i="37"/>
  <c r="B344" i="37"/>
  <c r="B345" i="37"/>
  <c r="C345" i="37"/>
  <c r="D345" i="37"/>
  <c r="G345" i="37" s="1"/>
  <c r="B346" i="37"/>
  <c r="C346" i="37"/>
  <c r="D346" i="37"/>
  <c r="G346" i="37" s="1"/>
  <c r="B347" i="37"/>
  <c r="C347" i="37"/>
  <c r="D347" i="37"/>
  <c r="B348" i="37"/>
  <c r="B349" i="37"/>
  <c r="C349" i="37"/>
  <c r="D349" i="37"/>
  <c r="B350" i="37"/>
  <c r="C350" i="37"/>
  <c r="D350" i="37"/>
  <c r="B351" i="37"/>
  <c r="C351" i="37"/>
  <c r="D351" i="37"/>
  <c r="B352" i="37"/>
  <c r="C352" i="37"/>
  <c r="D352" i="37"/>
  <c r="G352" i="37" s="1"/>
  <c r="B353" i="37"/>
  <c r="C353" i="37"/>
  <c r="D353" i="37"/>
  <c r="B354" i="37"/>
  <c r="C354" i="37"/>
  <c r="D354" i="37"/>
  <c r="B355" i="37"/>
  <c r="B356" i="37"/>
  <c r="B357" i="37"/>
  <c r="C357" i="37"/>
  <c r="D357" i="37"/>
  <c r="B358" i="37"/>
  <c r="C358" i="37"/>
  <c r="D358" i="37"/>
  <c r="B359" i="37"/>
  <c r="C359" i="37"/>
  <c r="D359" i="37"/>
  <c r="G359" i="37" s="1"/>
  <c r="B360" i="37"/>
  <c r="C360" i="37"/>
  <c r="D360" i="37"/>
  <c r="G360" i="37" s="1"/>
  <c r="B361" i="37"/>
  <c r="B362" i="37"/>
  <c r="C362" i="37"/>
  <c r="D362" i="37"/>
  <c r="G362" i="37" s="1"/>
  <c r="B363" i="37"/>
  <c r="C363" i="37"/>
  <c r="D363" i="37"/>
  <c r="B364" i="37"/>
  <c r="C364" i="37"/>
  <c r="D364" i="37"/>
  <c r="B365" i="37"/>
  <c r="C365" i="37"/>
  <c r="D365" i="37"/>
  <c r="B366" i="37"/>
  <c r="C366" i="37"/>
  <c r="D366" i="37"/>
  <c r="G366" i="37" s="1"/>
  <c r="B367" i="37"/>
  <c r="C367" i="37"/>
  <c r="D367" i="37"/>
  <c r="B368" i="37"/>
  <c r="C368" i="37"/>
  <c r="D368" i="37"/>
  <c r="B369" i="37"/>
  <c r="C369" i="37"/>
  <c r="D369" i="37"/>
  <c r="G369" i="37" s="1"/>
  <c r="B370" i="37"/>
  <c r="B371" i="37"/>
  <c r="C371" i="37"/>
  <c r="D371" i="37"/>
  <c r="G371" i="37" s="1"/>
  <c r="B372" i="37"/>
  <c r="C372" i="37"/>
  <c r="D372" i="37"/>
  <c r="G372" i="37" s="1"/>
  <c r="B373" i="37"/>
  <c r="C373" i="37"/>
  <c r="D373" i="37"/>
  <c r="B374" i="37"/>
  <c r="C374" i="37"/>
  <c r="D374" i="37"/>
  <c r="B375" i="37"/>
  <c r="B376" i="37"/>
  <c r="C376" i="37"/>
  <c r="D376" i="37"/>
  <c r="B377" i="37"/>
  <c r="C377" i="37"/>
  <c r="D377" i="37"/>
  <c r="G377" i="37" s="1"/>
  <c r="B378" i="37"/>
  <c r="C378" i="37"/>
  <c r="D378" i="37"/>
  <c r="G378" i="37" s="1"/>
  <c r="B379" i="37"/>
  <c r="C379" i="37"/>
  <c r="D379" i="37"/>
  <c r="B380" i="37"/>
  <c r="B381" i="37"/>
  <c r="C381" i="37"/>
  <c r="D381" i="37"/>
  <c r="B382" i="37"/>
  <c r="C382" i="37"/>
  <c r="D382" i="37"/>
  <c r="B383" i="37"/>
  <c r="B384" i="37"/>
  <c r="C384" i="37"/>
  <c r="D384" i="37"/>
  <c r="B385" i="37"/>
  <c r="C385" i="37"/>
  <c r="D385" i="37"/>
  <c r="G385" i="37" s="1"/>
  <c r="B386" i="37"/>
  <c r="C386" i="37"/>
  <c r="D386" i="37"/>
  <c r="G386" i="37" s="1"/>
  <c r="B387" i="37"/>
  <c r="C387" i="37"/>
  <c r="D387" i="37"/>
  <c r="B388" i="37"/>
  <c r="B389" i="37"/>
  <c r="B390" i="37"/>
  <c r="C390" i="37"/>
  <c r="D390" i="37"/>
  <c r="G390" i="37" s="1"/>
  <c r="B391" i="37"/>
  <c r="C391" i="37"/>
  <c r="D391" i="37"/>
  <c r="B392" i="37"/>
  <c r="B393" i="37"/>
  <c r="C393" i="37"/>
  <c r="D393" i="37"/>
  <c r="B394" i="37"/>
  <c r="B395" i="37"/>
  <c r="C395" i="37"/>
  <c r="D395" i="37"/>
  <c r="B396" i="37"/>
  <c r="G396" i="37" s="1"/>
  <c r="C396" i="37"/>
  <c r="D396" i="37"/>
  <c r="B397" i="37"/>
  <c r="G397" i="37" s="1"/>
  <c r="C397" i="37"/>
  <c r="D397" i="37"/>
  <c r="B398" i="37"/>
  <c r="G398" i="37" s="1"/>
  <c r="C398" i="37"/>
  <c r="D398" i="37"/>
  <c r="B399" i="37"/>
  <c r="B400" i="37"/>
  <c r="B401" i="37"/>
  <c r="G401" i="37" s="1"/>
  <c r="C401" i="37"/>
  <c r="D401" i="37"/>
  <c r="B402" i="37"/>
  <c r="C402" i="37"/>
  <c r="D402" i="37"/>
  <c r="B403" i="37"/>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C417" i="37"/>
  <c r="D417" i="37"/>
  <c r="G417" i="37"/>
  <c r="B418" i="37"/>
  <c r="B419" i="37"/>
  <c r="C419" i="37"/>
  <c r="D419" i="37"/>
  <c r="G419" i="37" s="1"/>
  <c r="B420" i="37"/>
  <c r="C420" i="37"/>
  <c r="D420" i="37"/>
  <c r="B421" i="37"/>
  <c r="B422" i="37"/>
  <c r="C422" i="37"/>
  <c r="D422" i="37"/>
  <c r="G422" i="37"/>
  <c r="B423" i="37"/>
  <c r="C423" i="37"/>
  <c r="D423" i="37"/>
  <c r="G423" i="37"/>
  <c r="B424" i="37"/>
  <c r="C424" i="37"/>
  <c r="D424" i="37"/>
  <c r="G424" i="37"/>
  <c r="B425" i="37"/>
  <c r="C425" i="37"/>
  <c r="D425" i="37"/>
  <c r="G425" i="37"/>
  <c r="B426" i="37"/>
  <c r="B427" i="37"/>
  <c r="C427" i="37"/>
  <c r="D427" i="37"/>
  <c r="G427" i="37" s="1"/>
  <c r="B428" i="37"/>
  <c r="C428" i="37"/>
  <c r="D428" i="37"/>
  <c r="G428" i="37" s="1"/>
  <c r="B429" i="37"/>
  <c r="C429" i="37"/>
  <c r="D429" i="37"/>
  <c r="G429" i="37" s="1"/>
  <c r="B430" i="37"/>
  <c r="C430" i="37"/>
  <c r="D430" i="37"/>
  <c r="G430" i="37" s="1"/>
  <c r="B431" i="37"/>
  <c r="C431" i="37"/>
  <c r="D431" i="37"/>
  <c r="G431" i="37" s="1"/>
  <c r="B432" i="37"/>
  <c r="C432" i="37"/>
  <c r="D432" i="37"/>
  <c r="G432" i="37" s="1"/>
  <c r="B433" i="37"/>
  <c r="B434" i="37"/>
  <c r="C434" i="37"/>
  <c r="D434" i="37"/>
  <c r="B435" i="37"/>
  <c r="C435" i="37"/>
  <c r="D435" i="37"/>
  <c r="B436" i="37"/>
  <c r="G436" i="37" s="1"/>
  <c r="C436" i="37"/>
  <c r="D436" i="37"/>
  <c r="B437" i="37"/>
  <c r="G437" i="37" s="1"/>
  <c r="C437" i="37"/>
  <c r="D437" i="37"/>
  <c r="B438" i="37"/>
  <c r="B439" i="37"/>
  <c r="C439" i="37"/>
  <c r="D439" i="37"/>
  <c r="B440" i="37"/>
  <c r="C440" i="37"/>
  <c r="D440" i="37"/>
  <c r="B441" i="37"/>
  <c r="C441" i="37"/>
  <c r="D441" i="37"/>
  <c r="G441" i="37" s="1"/>
  <c r="B442" i="37"/>
  <c r="C442" i="37"/>
  <c r="D442" i="37"/>
  <c r="B443" i="37"/>
  <c r="C443" i="37"/>
  <c r="D443" i="37"/>
  <c r="B444" i="37"/>
  <c r="C444" i="37"/>
  <c r="D444" i="37"/>
  <c r="B445" i="37"/>
  <c r="C445" i="37"/>
  <c r="D445" i="37"/>
  <c r="G445" i="37" s="1"/>
  <c r="B446" i="37"/>
  <c r="B447" i="37"/>
  <c r="C447" i="37"/>
  <c r="D447" i="37"/>
  <c r="G447" i="37" s="1"/>
  <c r="B448" i="37"/>
  <c r="C448" i="37"/>
  <c r="D448" i="37"/>
  <c r="G448" i="37" s="1"/>
  <c r="B449" i="37"/>
  <c r="C449" i="37"/>
  <c r="D449" i="37"/>
  <c r="G449" i="37" s="1"/>
  <c r="B450" i="37"/>
  <c r="B451" i="37"/>
  <c r="B452" i="37"/>
  <c r="G452" i="37" s="1"/>
  <c r="C452" i="37"/>
  <c r="D452" i="37"/>
  <c r="B453" i="37"/>
  <c r="C453" i="37"/>
  <c r="D453" i="37"/>
  <c r="B454" i="37"/>
  <c r="B455" i="37"/>
  <c r="C455" i="37"/>
  <c r="D455" i="37"/>
  <c r="B456" i="37"/>
  <c r="C456" i="37"/>
  <c r="D456" i="37"/>
  <c r="B457" i="37"/>
  <c r="B458" i="37"/>
  <c r="G458" i="37" s="1"/>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B468" i="37"/>
  <c r="C468" i="37"/>
  <c r="D468" i="37"/>
  <c r="B469" i="37"/>
  <c r="B470" i="37"/>
  <c r="G470" i="37" s="1"/>
  <c r="C470" i="37"/>
  <c r="D470" i="37"/>
  <c r="B471" i="37"/>
  <c r="G471" i="37" s="1"/>
  <c r="C471" i="37"/>
  <c r="D471" i="37"/>
  <c r="B472" i="37"/>
  <c r="B473" i="37"/>
  <c r="C473" i="37"/>
  <c r="D473" i="37"/>
  <c r="G473" i="37"/>
  <c r="B474" i="37"/>
  <c r="C474" i="37"/>
  <c r="D474" i="37"/>
  <c r="G474" i="37"/>
  <c r="B475" i="37"/>
  <c r="B476" i="37"/>
  <c r="B477" i="37"/>
  <c r="C477" i="37"/>
  <c r="D477" i="37"/>
  <c r="B478" i="37"/>
  <c r="C478" i="37"/>
  <c r="D478" i="37"/>
  <c r="G478" i="37" s="1"/>
  <c r="B479" i="37"/>
  <c r="C479" i="37"/>
  <c r="D479" i="37"/>
  <c r="B480" i="37"/>
  <c r="C480" i="37"/>
  <c r="D480" i="37"/>
  <c r="B481" i="37"/>
  <c r="B482" i="37"/>
  <c r="G482" i="37" s="1"/>
  <c r="C482" i="37"/>
  <c r="D482" i="37"/>
  <c r="B483" i="37"/>
  <c r="G483" i="37" s="1"/>
  <c r="C483" i="37"/>
  <c r="D483" i="37"/>
  <c r="B484" i="37"/>
  <c r="G484" i="37" s="1"/>
  <c r="C484" i="37"/>
  <c r="D484" i="37"/>
  <c r="B485" i="37"/>
  <c r="G485" i="37" s="1"/>
  <c r="C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s="1"/>
  <c r="B495" i="37"/>
  <c r="C495" i="37"/>
  <c r="D495" i="37"/>
  <c r="G495" i="37" s="1"/>
  <c r="B496" i="37"/>
  <c r="C496" i="37"/>
  <c r="D496" i="37"/>
  <c r="G496" i="37" s="1"/>
  <c r="B497" i="37"/>
  <c r="C497" i="37"/>
  <c r="D497" i="37"/>
  <c r="G497" i="37" s="1"/>
  <c r="B498" i="37"/>
  <c r="B499" i="37"/>
  <c r="C499" i="37"/>
  <c r="D499" i="37"/>
  <c r="B500" i="37"/>
  <c r="C500" i="37"/>
  <c r="D500" i="37"/>
  <c r="G500" i="37" s="1"/>
  <c r="B501" i="37"/>
  <c r="C501" i="37"/>
  <c r="D501" i="37"/>
  <c r="B502" i="37"/>
  <c r="C502" i="37"/>
  <c r="D502" i="37"/>
  <c r="B503" i="37"/>
  <c r="C503" i="37"/>
  <c r="D503" i="37"/>
  <c r="B504" i="37"/>
  <c r="C504" i="37"/>
  <c r="D504" i="37"/>
  <c r="G504" i="37" s="1"/>
  <c r="B505" i="37"/>
  <c r="C505" i="37"/>
  <c r="D505" i="37"/>
  <c r="B506" i="37"/>
  <c r="B507" i="37"/>
  <c r="B508" i="37"/>
  <c r="C508" i="37"/>
  <c r="D508" i="37"/>
  <c r="G508" i="37" s="1"/>
  <c r="B509" i="37"/>
  <c r="C509" i="37"/>
  <c r="D509" i="37"/>
  <c r="G509" i="37" s="1"/>
  <c r="B510" i="37"/>
  <c r="B511" i="37"/>
  <c r="C511" i="37"/>
  <c r="D511" i="37"/>
  <c r="B512" i="37"/>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D522" i="37"/>
  <c r="G522" i="37" s="1"/>
  <c r="B523" i="37"/>
  <c r="C523" i="37"/>
  <c r="D523" i="37"/>
  <c r="B524" i="37"/>
  <c r="C524" i="37"/>
  <c r="D524" i="37"/>
  <c r="B525" i="37"/>
  <c r="C525" i="37"/>
  <c r="D525" i="37"/>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G535" i="37" s="1"/>
  <c r="B536" i="37"/>
  <c r="C536" i="37"/>
  <c r="D536" i="37"/>
  <c r="G536" i="37" s="1"/>
  <c r="B537" i="37"/>
  <c r="C537" i="37"/>
  <c r="D537" i="37"/>
  <c r="G537" i="37" s="1"/>
  <c r="B538" i="37"/>
  <c r="C538" i="37"/>
  <c r="D538" i="37"/>
  <c r="G538" i="37" s="1"/>
  <c r="B539" i="37"/>
  <c r="C539" i="37"/>
  <c r="D539" i="37"/>
  <c r="G539" i="37" s="1"/>
  <c r="B540" i="37"/>
  <c r="C540" i="37"/>
  <c r="D540" i="37"/>
  <c r="G540" i="37" s="1"/>
  <c r="B541" i="37"/>
  <c r="B542" i="37"/>
  <c r="C542" i="37"/>
  <c r="D542" i="37"/>
  <c r="B543" i="37"/>
  <c r="C543" i="37"/>
  <c r="D543" i="37"/>
  <c r="G543" i="37" s="1"/>
  <c r="B544" i="37"/>
  <c r="C544" i="37"/>
  <c r="D544" i="37"/>
  <c r="B545" i="37"/>
  <c r="C545" i="37"/>
  <c r="D545" i="37"/>
  <c r="B546" i="37"/>
  <c r="B547" i="37"/>
  <c r="G547" i="37" s="1"/>
  <c r="C547" i="37"/>
  <c r="D547" i="37"/>
  <c r="B548" i="37"/>
  <c r="G548" i="37" s="1"/>
  <c r="C548" i="37"/>
  <c r="D548" i="37"/>
  <c r="B549" i="37"/>
  <c r="C549" i="37"/>
  <c r="D549" i="37"/>
  <c r="B550" i="37"/>
  <c r="C550" i="37"/>
  <c r="D550" i="37"/>
  <c r="B551" i="37"/>
  <c r="G551" i="37" s="1"/>
  <c r="C551" i="37"/>
  <c r="D551" i="37"/>
  <c r="B552" i="37"/>
  <c r="G552" i="37" s="1"/>
  <c r="C552" i="37"/>
  <c r="D552" i="37"/>
  <c r="B553" i="37"/>
  <c r="C553" i="37"/>
  <c r="D553" i="37"/>
  <c r="B554" i="37"/>
  <c r="B555" i="37"/>
  <c r="C555" i="37"/>
  <c r="G555" i="37" s="1"/>
  <c r="D555" i="37"/>
  <c r="B556" i="37"/>
  <c r="C556" i="37"/>
  <c r="G556" i="37" s="1"/>
  <c r="D556" i="37"/>
  <c r="B557" i="37"/>
  <c r="C557" i="37"/>
  <c r="G557" i="37" s="1"/>
  <c r="D557" i="37"/>
  <c r="B558" i="37"/>
  <c r="B559" i="37"/>
  <c r="B560" i="37"/>
  <c r="C560" i="37"/>
  <c r="D560" i="37"/>
  <c r="B561" i="37"/>
  <c r="C561" i="37"/>
  <c r="D561" i="37"/>
  <c r="B562" i="37"/>
  <c r="B563" i="37"/>
  <c r="G563" i="37" s="1"/>
  <c r="C563" i="37"/>
  <c r="D563" i="37"/>
  <c r="B564" i="37"/>
  <c r="G564" i="37" s="1"/>
  <c r="C564" i="37"/>
  <c r="D564" i="37"/>
  <c r="B565" i="37"/>
  <c r="B566" i="37"/>
  <c r="C566" i="37"/>
  <c r="D566" i="37"/>
  <c r="G566" i="37"/>
  <c r="B567" i="37"/>
  <c r="C567" i="37"/>
  <c r="D567" i="37"/>
  <c r="G567" i="37"/>
  <c r="B568" i="37"/>
  <c r="B569" i="37"/>
  <c r="C569" i="37"/>
  <c r="D569" i="37"/>
  <c r="B570" i="37"/>
  <c r="G570" i="37" s="1"/>
  <c r="C570" i="37"/>
  <c r="D570" i="37"/>
  <c r="B571" i="37"/>
  <c r="B572" i="37"/>
  <c r="B573" i="37"/>
  <c r="C573" i="37"/>
  <c r="D573" i="37"/>
  <c r="G573" i="37" s="1"/>
  <c r="B574" i="37"/>
  <c r="C574" i="37"/>
  <c r="D574" i="37"/>
  <c r="G574" i="37" s="1"/>
  <c r="B575" i="37"/>
  <c r="C575" i="37"/>
  <c r="D575" i="37"/>
  <c r="G575" i="37" s="1"/>
  <c r="B576" i="37"/>
  <c r="B577" i="37"/>
  <c r="C577" i="37"/>
  <c r="G577" i="37" s="1"/>
  <c r="D577" i="37"/>
  <c r="B578" i="37"/>
  <c r="B579" i="37"/>
  <c r="G579" i="37" s="1"/>
  <c r="C579" i="37"/>
  <c r="D579" i="37"/>
  <c r="B580" i="37"/>
  <c r="C580" i="37"/>
  <c r="D580" i="37"/>
  <c r="B581" i="37"/>
  <c r="B582" i="37"/>
  <c r="C582" i="37"/>
  <c r="D582" i="37"/>
  <c r="B583" i="37"/>
  <c r="C583" i="37"/>
  <c r="D583" i="37"/>
  <c r="G583" i="37" s="1"/>
  <c r="B584" i="37"/>
  <c r="B585" i="37"/>
  <c r="B586" i="37"/>
  <c r="C586" i="37"/>
  <c r="G586" i="37" s="1"/>
  <c r="D586" i="37"/>
  <c r="B587" i="37"/>
  <c r="C587" i="37"/>
  <c r="G587" i="37" s="1"/>
  <c r="D587" i="37"/>
  <c r="B588" i="37"/>
  <c r="C588" i="37"/>
  <c r="G588" i="37" s="1"/>
  <c r="D588" i="37"/>
  <c r="B589" i="37"/>
  <c r="C589" i="37"/>
  <c r="G589" i="37" s="1"/>
  <c r="D589" i="37"/>
  <c r="B590" i="37"/>
  <c r="B591" i="37"/>
  <c r="G591" i="37" s="1"/>
  <c r="C591" i="37"/>
  <c r="D591" i="37"/>
  <c r="B592" i="37"/>
  <c r="G592" i="37" s="1"/>
  <c r="C592" i="37"/>
  <c r="D592" i="37"/>
  <c r="B593" i="37"/>
  <c r="G593" i="37" s="1"/>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G605" i="37" s="1"/>
  <c r="C605" i="37"/>
  <c r="D605" i="37"/>
  <c r="B606" i="37"/>
  <c r="G606" i="37" s="1"/>
  <c r="C606" i="37"/>
  <c r="D606" i="37"/>
  <c r="B607" i="37"/>
  <c r="C607" i="37"/>
  <c r="D607" i="37"/>
  <c r="B608" i="37"/>
  <c r="B609" i="37"/>
  <c r="C609" i="37"/>
  <c r="G609" i="37" s="1"/>
  <c r="D609" i="37"/>
  <c r="B610" i="37"/>
  <c r="C610" i="37"/>
  <c r="G610" i="37" s="1"/>
  <c r="D610" i="37"/>
  <c r="B611" i="37"/>
  <c r="C611" i="37"/>
  <c r="G611" i="37" s="1"/>
  <c r="D611" i="37"/>
  <c r="B612" i="37"/>
  <c r="C612" i="37"/>
  <c r="G612" i="37" s="1"/>
  <c r="D612" i="37"/>
  <c r="B613" i="37"/>
  <c r="C613" i="37"/>
  <c r="G613" i="37" s="1"/>
  <c r="D613" i="37"/>
  <c r="B614" i="37"/>
  <c r="C614" i="37"/>
  <c r="G614" i="37" s="1"/>
  <c r="D614" i="37"/>
  <c r="B615" i="37"/>
  <c r="C615" i="37"/>
  <c r="G615" i="37" s="1"/>
  <c r="D615" i="37"/>
  <c r="B616" i="37"/>
  <c r="B617" i="37"/>
  <c r="B618" i="37"/>
  <c r="C618" i="37"/>
  <c r="D618" i="37"/>
  <c r="G618" i="37"/>
  <c r="B619" i="37"/>
  <c r="C619" i="37"/>
  <c r="D619" i="37"/>
  <c r="G619" i="37"/>
  <c r="B620" i="37"/>
  <c r="B621" i="37"/>
  <c r="C621" i="37"/>
  <c r="D621" i="37"/>
  <c r="B622" i="37"/>
  <c r="G622" i="37" s="1"/>
  <c r="C622" i="37"/>
  <c r="D622" i="37"/>
  <c r="B623" i="37"/>
  <c r="B624" i="37"/>
  <c r="C624" i="37"/>
  <c r="D624" i="37"/>
  <c r="G624" i="37"/>
  <c r="B625" i="37"/>
  <c r="C625" i="37"/>
  <c r="D625" i="37"/>
  <c r="G625" i="37"/>
  <c r="B626" i="37"/>
  <c r="B627" i="37"/>
  <c r="B628" i="37"/>
  <c r="C628" i="37"/>
  <c r="G628" i="37" s="1"/>
  <c r="D628" i="37"/>
  <c r="B629" i="37"/>
  <c r="C629" i="37"/>
  <c r="G629" i="37" s="1"/>
  <c r="D629" i="37"/>
  <c r="B630" i="37"/>
  <c r="B631" i="37"/>
  <c r="B632" i="37"/>
  <c r="B633" i="37"/>
  <c r="B634" i="37"/>
  <c r="B635" i="37"/>
  <c r="B636" i="37"/>
  <c r="B637" i="37"/>
  <c r="B638" i="37"/>
  <c r="C638" i="37"/>
  <c r="D638" i="37"/>
  <c r="B639" i="37"/>
  <c r="C639" i="37"/>
  <c r="D639" i="37"/>
  <c r="B640" i="37"/>
  <c r="C640" i="37"/>
  <c r="D640" i="37"/>
  <c r="B641" i="37"/>
  <c r="C641" i="37"/>
  <c r="G641" i="37" s="1"/>
  <c r="D641" i="37"/>
  <c r="B642" i="37"/>
  <c r="B643" i="37"/>
  <c r="G643" i="37" s="1"/>
  <c r="C643" i="37"/>
  <c r="D643" i="37"/>
  <c r="B644" i="37"/>
  <c r="C644" i="37"/>
  <c r="D644" i="37"/>
  <c r="H644" i="37" s="1"/>
  <c r="B645" i="37"/>
  <c r="C645" i="37"/>
  <c r="D645" i="37"/>
  <c r="B646" i="37"/>
  <c r="C646" i="37"/>
  <c r="D646" i="37"/>
  <c r="B647" i="37"/>
  <c r="G647" i="37" s="1"/>
  <c r="C647" i="37"/>
  <c r="D647" i="37"/>
  <c r="B648" i="37"/>
  <c r="C648" i="37"/>
  <c r="D648" i="37"/>
  <c r="B649" i="37"/>
  <c r="C649" i="37"/>
  <c r="D649" i="37"/>
  <c r="B650" i="37"/>
  <c r="G650" i="37" s="1"/>
  <c r="C650" i="37"/>
  <c r="D650" i="37"/>
  <c r="B651" i="37"/>
  <c r="G651" i="37" s="1"/>
  <c r="C651" i="37"/>
  <c r="D651" i="37"/>
  <c r="B652" i="37"/>
  <c r="C652" i="37"/>
  <c r="D652" i="37"/>
  <c r="B653" i="37"/>
  <c r="C653" i="37"/>
  <c r="D653" i="37"/>
  <c r="B654" i="37"/>
  <c r="G654" i="37" s="1"/>
  <c r="C654" i="37"/>
  <c r="D654" i="37"/>
  <c r="B655" i="37"/>
  <c r="G655" i="37" s="1"/>
  <c r="C655" i="37"/>
  <c r="D655" i="37"/>
  <c r="B656" i="37"/>
  <c r="C656" i="37"/>
  <c r="D656" i="37"/>
  <c r="B657" i="37"/>
  <c r="C657" i="37"/>
  <c r="D657" i="37"/>
  <c r="B658" i="37"/>
  <c r="G658" i="37" s="1"/>
  <c r="C658" i="37"/>
  <c r="D658" i="37"/>
  <c r="B659" i="37"/>
  <c r="C659" i="37"/>
  <c r="D659" i="37"/>
  <c r="B660" i="37"/>
  <c r="C660" i="37"/>
  <c r="D660" i="37"/>
  <c r="B661" i="37"/>
  <c r="C661" i="37"/>
  <c r="D661" i="37"/>
  <c r="B662" i="37"/>
  <c r="G662" i="37" s="1"/>
  <c r="C662" i="37"/>
  <c r="D662" i="37"/>
  <c r="B663" i="37"/>
  <c r="G663" i="37" s="1"/>
  <c r="C663" i="37"/>
  <c r="D663" i="37"/>
  <c r="B664" i="37"/>
  <c r="C664" i="37"/>
  <c r="D664" i="37"/>
  <c r="B665" i="37"/>
  <c r="C665" i="37"/>
  <c r="D665" i="37"/>
  <c r="B666" i="37"/>
  <c r="G666" i="37" s="1"/>
  <c r="C666" i="37"/>
  <c r="D666" i="37"/>
  <c r="B667" i="37"/>
  <c r="G667" i="37" s="1"/>
  <c r="C667" i="37"/>
  <c r="D667" i="37"/>
  <c r="B668" i="37"/>
  <c r="C668" i="37"/>
  <c r="D668" i="37"/>
  <c r="B669" i="37"/>
  <c r="C669" i="37"/>
  <c r="D669" i="37"/>
  <c r="B670" i="37"/>
  <c r="G670" i="37" s="1"/>
  <c r="C670" i="37"/>
  <c r="D670" i="37"/>
  <c r="B671" i="37"/>
  <c r="G671" i="37" s="1"/>
  <c r="C671" i="37"/>
  <c r="D671" i="37"/>
  <c r="B672" i="37"/>
  <c r="C672" i="37"/>
  <c r="D672" i="37"/>
  <c r="B673" i="37"/>
  <c r="C673" i="37"/>
  <c r="D673" i="37"/>
  <c r="B674" i="37"/>
  <c r="G674" i="37" s="1"/>
  <c r="C674" i="37"/>
  <c r="D674" i="37"/>
  <c r="B675" i="37"/>
  <c r="G675" i="37" s="1"/>
  <c r="C675" i="37"/>
  <c r="D675" i="37"/>
  <c r="B676" i="37"/>
  <c r="C676" i="37"/>
  <c r="D676" i="37"/>
  <c r="B677" i="37"/>
  <c r="C677" i="37"/>
  <c r="D677" i="37"/>
  <c r="B678" i="37"/>
  <c r="G678" i="37" s="1"/>
  <c r="C678" i="37"/>
  <c r="D678" i="37"/>
  <c r="B679" i="37"/>
  <c r="G679" i="37" s="1"/>
  <c r="C679" i="37"/>
  <c r="D679" i="37"/>
  <c r="B680" i="37"/>
  <c r="C680" i="37"/>
  <c r="D680" i="37"/>
  <c r="B681" i="37"/>
  <c r="C681" i="37"/>
  <c r="D681" i="37"/>
  <c r="B682" i="37"/>
  <c r="G682" i="37" s="1"/>
  <c r="C682" i="37"/>
  <c r="D682" i="37"/>
  <c r="B683" i="37"/>
  <c r="G683" i="37" s="1"/>
  <c r="C683" i="37"/>
  <c r="D683" i="37"/>
  <c r="B684" i="37"/>
  <c r="C684" i="37"/>
  <c r="D684" i="37"/>
  <c r="B685" i="37"/>
  <c r="C685" i="37"/>
  <c r="D685" i="37"/>
  <c r="B686" i="37"/>
  <c r="C686" i="37"/>
  <c r="D686" i="37"/>
  <c r="B687" i="37"/>
  <c r="G687" i="37" s="1"/>
  <c r="C687" i="37"/>
  <c r="D687" i="37"/>
  <c r="B688" i="37"/>
  <c r="C688" i="37"/>
  <c r="D688" i="37"/>
  <c r="B689" i="37"/>
  <c r="C689" i="37"/>
  <c r="D689" i="37"/>
  <c r="B690" i="37"/>
  <c r="C690" i="37"/>
  <c r="D690" i="37"/>
  <c r="B691" i="37"/>
  <c r="C691" i="37"/>
  <c r="D691" i="37"/>
  <c r="G691" i="37" s="1"/>
  <c r="B692" i="37"/>
  <c r="C692" i="37"/>
  <c r="D692" i="37"/>
  <c r="B693" i="37"/>
  <c r="C693" i="37"/>
  <c r="D693" i="37"/>
  <c r="G693" i="37" s="1"/>
  <c r="B694" i="37"/>
  <c r="C694" i="37"/>
  <c r="D694" i="37"/>
  <c r="B695" i="37"/>
  <c r="C695" i="37"/>
  <c r="D695" i="37"/>
  <c r="G695" i="37" s="1"/>
  <c r="B696" i="37"/>
  <c r="C696" i="37"/>
  <c r="D696" i="37"/>
  <c r="G696" i="37" s="1"/>
  <c r="B697" i="37"/>
  <c r="C697" i="37"/>
  <c r="D697" i="37"/>
  <c r="B698" i="37"/>
  <c r="C698" i="37"/>
  <c r="D698" i="37"/>
  <c r="B699" i="37"/>
  <c r="C699" i="37"/>
  <c r="D699" i="37"/>
  <c r="G699" i="37" s="1"/>
  <c r="B700" i="37"/>
  <c r="C700" i="37"/>
  <c r="D700" i="37"/>
  <c r="G700" i="37" s="1"/>
  <c r="B701" i="37"/>
  <c r="C701" i="37"/>
  <c r="D701" i="37"/>
  <c r="G701" i="37" s="1"/>
  <c r="B702" i="37"/>
  <c r="C702" i="37"/>
  <c r="D702" i="37"/>
  <c r="G702" i="37" s="1"/>
  <c r="B703" i="37"/>
  <c r="C703" i="37"/>
  <c r="D703" i="37"/>
  <c r="G703" i="37" s="1"/>
  <c r="B704" i="37"/>
  <c r="C704" i="37"/>
  <c r="D704" i="37"/>
  <c r="G704" i="37" s="1"/>
  <c r="B705" i="37"/>
  <c r="C705" i="37"/>
  <c r="D705" i="37"/>
  <c r="G705" i="37" s="1"/>
  <c r="B706" i="37"/>
  <c r="C706" i="37"/>
  <c r="D706" i="37"/>
  <c r="G706" i="37" s="1"/>
  <c r="B707" i="37"/>
  <c r="C707" i="37"/>
  <c r="D707" i="37"/>
  <c r="G707" i="37" s="1"/>
  <c r="B708" i="37"/>
  <c r="C708" i="37"/>
  <c r="D708" i="37"/>
  <c r="G708" i="37" s="1"/>
  <c r="B709" i="37"/>
  <c r="C709" i="37"/>
  <c r="D709" i="37"/>
  <c r="G709" i="37" s="1"/>
  <c r="B710" i="37"/>
  <c r="C710" i="37"/>
  <c r="D710" i="37"/>
  <c r="G710" i="37" s="1"/>
  <c r="B711" i="37"/>
  <c r="C711" i="37"/>
  <c r="D711" i="37"/>
  <c r="G711" i="37" s="1"/>
  <c r="B712" i="37"/>
  <c r="C712" i="37"/>
  <c r="D712" i="37"/>
  <c r="G712" i="37" s="1"/>
  <c r="B713" i="37"/>
  <c r="C713" i="37"/>
  <c r="D713" i="37"/>
  <c r="G713" i="37" s="1"/>
  <c r="B714" i="37"/>
  <c r="C714" i="37"/>
  <c r="D714" i="37"/>
  <c r="G714" i="37" s="1"/>
  <c r="B715" i="37"/>
  <c r="C715" i="37"/>
  <c r="D715" i="37"/>
  <c r="G715" i="37" s="1"/>
  <c r="B716" i="37"/>
  <c r="C716" i="37"/>
  <c r="D716" i="37"/>
  <c r="G716" i="37" s="1"/>
  <c r="B717" i="37"/>
  <c r="C717" i="37"/>
  <c r="D717" i="37"/>
  <c r="G717" i="37" s="1"/>
  <c r="B718" i="37"/>
  <c r="C718" i="37"/>
  <c r="D718" i="37"/>
  <c r="G718" i="37" s="1"/>
  <c r="B719" i="37"/>
  <c r="C719" i="37"/>
  <c r="D719" i="37"/>
  <c r="G719" i="37" s="1"/>
  <c r="B720" i="37"/>
  <c r="C720" i="37"/>
  <c r="D720" i="37"/>
  <c r="G720" i="37" s="1"/>
  <c r="B721" i="37"/>
  <c r="C721" i="37"/>
  <c r="D721" i="37"/>
  <c r="G721" i="37" s="1"/>
  <c r="B722" i="37"/>
  <c r="C722" i="37"/>
  <c r="D722" i="37"/>
  <c r="G722" i="37" s="1"/>
  <c r="B723" i="37"/>
  <c r="C723" i="37"/>
  <c r="D723" i="37"/>
  <c r="G723" i="37" s="1"/>
  <c r="B724" i="37"/>
  <c r="C724" i="37"/>
  <c r="D724" i="37"/>
  <c r="G724" i="37" s="1"/>
  <c r="B725" i="37"/>
  <c r="C725" i="37"/>
  <c r="D725" i="37"/>
  <c r="G725" i="37" s="1"/>
  <c r="B726" i="37"/>
  <c r="C726" i="37"/>
  <c r="D726" i="37"/>
  <c r="G726" i="37" s="1"/>
  <c r="B727" i="37"/>
  <c r="C727" i="37"/>
  <c r="D727" i="37"/>
  <c r="G727" i="37" s="1"/>
  <c r="B728" i="37"/>
  <c r="C728" i="37"/>
  <c r="D728" i="37"/>
  <c r="G728" i="37" s="1"/>
  <c r="B729" i="37"/>
  <c r="C729" i="37"/>
  <c r="D729" i="37"/>
  <c r="G729" i="37" s="1"/>
  <c r="B730" i="37"/>
  <c r="C730" i="37"/>
  <c r="D730" i="37"/>
  <c r="G730" i="37" s="1"/>
  <c r="B731" i="37"/>
  <c r="C731" i="37"/>
  <c r="D731" i="37"/>
  <c r="G731" i="37" s="1"/>
  <c r="B732" i="37"/>
  <c r="C732" i="37"/>
  <c r="D732" i="37"/>
  <c r="G732" i="37" s="1"/>
  <c r="B733" i="37"/>
  <c r="C733" i="37"/>
  <c r="D733" i="37"/>
  <c r="G733" i="37" s="1"/>
  <c r="B734" i="37"/>
  <c r="C734" i="37"/>
  <c r="D734" i="37"/>
  <c r="G734" i="37" s="1"/>
  <c r="B735" i="37"/>
  <c r="C735" i="37"/>
  <c r="D735" i="37"/>
  <c r="G735" i="37" s="1"/>
  <c r="B736" i="37"/>
  <c r="C736" i="37"/>
  <c r="D736" i="37"/>
  <c r="G736" i="37" s="1"/>
  <c r="B737" i="37"/>
  <c r="C737" i="37"/>
  <c r="D737" i="37"/>
  <c r="G737" i="37" s="1"/>
  <c r="B738" i="37"/>
  <c r="C738" i="37"/>
  <c r="D738" i="37"/>
  <c r="G738" i="37" s="1"/>
  <c r="B739" i="37"/>
  <c r="C739" i="37"/>
  <c r="D739" i="37"/>
  <c r="G739" i="37" s="1"/>
  <c r="B740" i="37"/>
  <c r="C740" i="37"/>
  <c r="D740" i="37"/>
  <c r="G740" i="37" s="1"/>
  <c r="B741" i="37"/>
  <c r="C741" i="37"/>
  <c r="D741" i="37"/>
  <c r="G741" i="37" s="1"/>
  <c r="B742" i="37"/>
  <c r="C742" i="37"/>
  <c r="D742" i="37"/>
  <c r="G742" i="37" s="1"/>
  <c r="B743" i="37"/>
  <c r="C743" i="37"/>
  <c r="D743" i="37"/>
  <c r="G743" i="37" s="1"/>
  <c r="B744" i="37"/>
  <c r="C744" i="37"/>
  <c r="D744" i="37"/>
  <c r="G744" i="37" s="1"/>
  <c r="B745" i="37"/>
  <c r="C745" i="37"/>
  <c r="D745" i="37"/>
  <c r="G745" i="37" s="1"/>
  <c r="B746" i="37"/>
  <c r="C746" i="37"/>
  <c r="D746" i="37"/>
  <c r="G746" i="37" s="1"/>
  <c r="B747" i="37"/>
  <c r="C747" i="37"/>
  <c r="D747" i="37"/>
  <c r="G747" i="37" s="1"/>
  <c r="B748" i="37"/>
  <c r="C748" i="37"/>
  <c r="D748" i="37"/>
  <c r="G748" i="37" s="1"/>
  <c r="B749" i="37"/>
  <c r="C749" i="37"/>
  <c r="D749" i="37"/>
  <c r="G749" i="37" s="1"/>
  <c r="B750" i="37"/>
  <c r="C750" i="37"/>
  <c r="D750" i="37"/>
  <c r="G750" i="37" s="1"/>
  <c r="B751" i="37"/>
  <c r="C751" i="37"/>
  <c r="D751" i="37"/>
  <c r="G751" i="37" s="1"/>
  <c r="B752" i="37"/>
  <c r="C752" i="37"/>
  <c r="D752" i="37"/>
  <c r="G752" i="37" s="1"/>
  <c r="B753" i="37"/>
  <c r="C753" i="37"/>
  <c r="D753" i="37"/>
  <c r="G753" i="37" s="1"/>
  <c r="B754" i="37"/>
  <c r="C754" i="37"/>
  <c r="D754" i="37"/>
  <c r="G754" i="37" s="1"/>
  <c r="B755" i="37"/>
  <c r="C755" i="37"/>
  <c r="D755" i="37"/>
  <c r="G755" i="37" s="1"/>
  <c r="B756" i="37"/>
  <c r="C756" i="37"/>
  <c r="D756" i="37"/>
  <c r="G756" i="37" s="1"/>
  <c r="B757" i="37"/>
  <c r="C757" i="37"/>
  <c r="D757" i="37"/>
  <c r="G757" i="37" s="1"/>
  <c r="B758" i="37"/>
  <c r="C758" i="37"/>
  <c r="D758" i="37"/>
  <c r="G758" i="37" s="1"/>
  <c r="B759" i="37"/>
  <c r="C759" i="37"/>
  <c r="D759" i="37"/>
  <c r="G759" i="37" s="1"/>
  <c r="B760" i="37"/>
  <c r="C760" i="37"/>
  <c r="D760" i="37"/>
  <c r="G760" i="37" s="1"/>
  <c r="B761" i="37"/>
  <c r="C761" i="37"/>
  <c r="D761" i="37"/>
  <c r="G761" i="37" s="1"/>
  <c r="B762" i="37"/>
  <c r="C762" i="37"/>
  <c r="D762" i="37"/>
  <c r="G762" i="37" s="1"/>
  <c r="B763" i="37"/>
  <c r="C763" i="37"/>
  <c r="D763" i="37"/>
  <c r="G763" i="37" s="1"/>
  <c r="B764" i="37"/>
  <c r="C764" i="37"/>
  <c r="D764" i="37"/>
  <c r="G764" i="37" s="1"/>
  <c r="B765" i="37"/>
  <c r="C765" i="37"/>
  <c r="D765" i="37"/>
  <c r="G765" i="37" s="1"/>
  <c r="B766" i="37"/>
  <c r="C766" i="37"/>
  <c r="D766" i="37"/>
  <c r="G766" i="37" s="1"/>
  <c r="B767" i="37"/>
  <c r="C767" i="37"/>
  <c r="D767" i="37"/>
  <c r="G767" i="37" s="1"/>
  <c r="B768" i="37"/>
  <c r="C768" i="37"/>
  <c r="D768" i="37"/>
  <c r="G768" i="37" s="1"/>
  <c r="B769" i="37"/>
  <c r="C769" i="37"/>
  <c r="D769" i="37"/>
  <c r="G769" i="37" s="1"/>
  <c r="B770" i="37"/>
  <c r="C770" i="37"/>
  <c r="D770" i="37"/>
  <c r="G770" i="37" s="1"/>
  <c r="B771" i="37"/>
  <c r="C771" i="37"/>
  <c r="D771" i="37"/>
  <c r="G771" i="37" s="1"/>
  <c r="B772" i="37"/>
  <c r="C772" i="37"/>
  <c r="D772" i="37"/>
  <c r="G772" i="37" s="1"/>
  <c r="B773" i="37"/>
  <c r="C773" i="37"/>
  <c r="D773" i="37"/>
  <c r="G773" i="37" s="1"/>
  <c r="B774" i="37"/>
  <c r="C774" i="37"/>
  <c r="D774" i="37"/>
  <c r="G774" i="37" s="1"/>
  <c r="B775" i="37"/>
  <c r="C775" i="37"/>
  <c r="D775" i="37"/>
  <c r="G775" i="37" s="1"/>
  <c r="B776" i="37"/>
  <c r="C776" i="37"/>
  <c r="D776" i="37"/>
  <c r="G776" i="37" s="1"/>
  <c r="B777" i="37"/>
  <c r="C777" i="37"/>
  <c r="D777" i="37"/>
  <c r="G777" i="37" s="1"/>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G982" i="37" s="1"/>
  <c r="C982" i="37"/>
  <c r="D982" i="37"/>
  <c r="B983" i="37"/>
  <c r="B984" i="37"/>
  <c r="B985" i="37"/>
  <c r="C985" i="37"/>
  <c r="G985" i="37" s="1"/>
  <c r="D985" i="37"/>
  <c r="B986" i="37"/>
  <c r="C986" i="37"/>
  <c r="D986" i="37"/>
  <c r="B987" i="37"/>
  <c r="C987" i="37"/>
  <c r="D987" i="37"/>
  <c r="B988" i="37"/>
  <c r="C988" i="37"/>
  <c r="D988" i="37"/>
  <c r="B989" i="37"/>
  <c r="C989" i="37"/>
  <c r="G989" i="37" s="1"/>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G1002" i="37" s="1"/>
  <c r="C1002" i="37"/>
  <c r="D1002" i="37"/>
  <c r="B1003" i="37"/>
  <c r="G1003" i="37" s="1"/>
  <c r="C1003" i="37"/>
  <c r="D1003" i="37"/>
  <c r="B1004" i="37"/>
  <c r="G1004" i="37" s="1"/>
  <c r="C1004" i="37"/>
  <c r="D1004" i="37"/>
  <c r="B1005" i="37"/>
  <c r="C1005" i="37"/>
  <c r="D1005" i="37"/>
  <c r="B1006" i="37"/>
  <c r="B1007" i="37"/>
  <c r="C1007" i="37"/>
  <c r="D1007" i="37"/>
  <c r="G1007" i="37"/>
  <c r="B1008" i="37"/>
  <c r="C1008" i="37"/>
  <c r="D1008" i="37"/>
  <c r="G1008" i="37"/>
  <c r="B1009" i="37"/>
  <c r="C1009" i="37"/>
  <c r="D1009" i="37"/>
  <c r="G1009" i="37"/>
  <c r="B1010" i="37"/>
  <c r="C1010" i="37"/>
  <c r="D1010" i="37"/>
  <c r="G1010" i="37"/>
  <c r="B1011" i="37"/>
  <c r="C1011" i="37"/>
  <c r="D1011" i="37"/>
  <c r="G1011" i="37"/>
  <c r="B1012" i="37"/>
  <c r="B1013" i="37"/>
  <c r="C1013" i="37"/>
  <c r="D1013" i="37"/>
  <c r="G1013" i="37" s="1"/>
  <c r="B1014" i="37"/>
  <c r="C1014" i="37"/>
  <c r="D1014" i="37"/>
  <c r="G1014" i="37" s="1"/>
  <c r="B1015" i="37"/>
  <c r="C1015" i="37"/>
  <c r="D1015" i="37"/>
  <c r="G1015" i="37" s="1"/>
  <c r="B1016" i="37"/>
  <c r="B1017" i="37"/>
  <c r="C1017" i="37"/>
  <c r="D1017" i="37"/>
  <c r="B1018" i="37"/>
  <c r="C1018" i="37"/>
  <c r="D1018" i="37"/>
  <c r="G1018" i="37" s="1"/>
  <c r="B1019" i="37"/>
  <c r="C1019" i="37"/>
  <c r="D1019" i="37"/>
  <c r="B1020" i="37"/>
  <c r="C1020" i="37"/>
  <c r="D1020" i="37"/>
  <c r="B1021" i="37"/>
  <c r="C1021" i="37"/>
  <c r="D1021" i="37"/>
  <c r="B1022" i="37"/>
  <c r="C1022" i="37"/>
  <c r="D1022" i="37"/>
  <c r="G1022" i="37" s="1"/>
  <c r="B1023" i="37"/>
  <c r="B1024" i="37"/>
  <c r="C1024" i="37"/>
  <c r="D1024" i="37"/>
  <c r="B1025" i="37"/>
  <c r="C1025" i="37"/>
  <c r="D1025" i="37"/>
  <c r="G1025" i="37" s="1"/>
  <c r="B1026" i="37"/>
  <c r="C1026" i="37"/>
  <c r="D1026" i="37"/>
  <c r="G1026" i="37" s="1"/>
  <c r="B1027" i="37"/>
  <c r="B1028" i="37"/>
  <c r="C1028" i="37"/>
  <c r="G1028" i="37" s="1"/>
  <c r="D1028" i="37"/>
  <c r="B1029" i="37"/>
  <c r="C1029" i="37"/>
  <c r="D1029" i="37"/>
  <c r="B1030" i="37"/>
  <c r="C1030" i="37"/>
  <c r="G1030" i="37" s="1"/>
  <c r="D1030" i="37"/>
  <c r="B1031" i="37"/>
  <c r="C1031" i="37"/>
  <c r="D1031" i="37"/>
  <c r="B1032" i="37"/>
  <c r="C1032" i="37"/>
  <c r="G1032" i="37" s="1"/>
  <c r="D1032" i="37"/>
  <c r="B1033" i="37"/>
  <c r="C1033" i="37"/>
  <c r="D1033" i="37"/>
  <c r="B1034" i="37"/>
  <c r="B1035" i="37"/>
  <c r="C1035" i="37"/>
  <c r="D1035" i="37"/>
  <c r="B1036" i="37"/>
  <c r="C1036" i="37"/>
  <c r="D1036" i="37"/>
  <c r="B1037" i="37"/>
  <c r="G1037" i="37" s="1"/>
  <c r="C1037" i="37"/>
  <c r="D1037" i="37"/>
  <c r="B1038" i="37"/>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G1051" i="37" s="1"/>
  <c r="B1052" i="37"/>
  <c r="C1052" i="37"/>
  <c r="D1052" i="37"/>
  <c r="B1053" i="37"/>
  <c r="C1053" i="37"/>
  <c r="D1053" i="37"/>
  <c r="B1054" i="37"/>
  <c r="C1054" i="37"/>
  <c r="D1054" i="37"/>
  <c r="B1055" i="37"/>
  <c r="C1055" i="37"/>
  <c r="D1055" i="37"/>
  <c r="G1055" i="37" s="1"/>
  <c r="B1056" i="37"/>
  <c r="C1056" i="37"/>
  <c r="D1056" i="37"/>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C1077" i="37"/>
  <c r="D1077" i="37"/>
  <c r="B1078" i="37"/>
  <c r="C1078" i="37"/>
  <c r="D1078" i="37"/>
  <c r="B1079" i="37"/>
  <c r="G1079" i="37" s="1"/>
  <c r="C1079" i="37"/>
  <c r="D1079" i="37"/>
  <c r="B1080" i="37"/>
  <c r="C1080" i="37"/>
  <c r="D1080" i="37"/>
  <c r="B1081" i="37"/>
  <c r="C1081" i="37"/>
  <c r="D1081" i="37"/>
  <c r="B1082" i="37"/>
  <c r="C1082" i="37"/>
  <c r="D1082" i="37"/>
  <c r="B1083" i="37"/>
  <c r="G1083" i="37" s="1"/>
  <c r="C1083" i="37"/>
  <c r="D1083" i="37"/>
  <c r="B1084" i="37"/>
  <c r="C1084" i="37"/>
  <c r="D1084" i="37"/>
  <c r="B1085" i="37"/>
  <c r="C1085" i="37"/>
  <c r="D1085" i="37"/>
  <c r="B1086" i="37"/>
  <c r="C1086" i="37"/>
  <c r="D1086" i="37"/>
  <c r="B1087" i="37"/>
  <c r="G1087" i="37" s="1"/>
  <c r="C1087" i="37"/>
  <c r="D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C1097" i="37"/>
  <c r="D1097" i="37"/>
  <c r="G1097" i="37" s="1"/>
  <c r="B1098" i="37"/>
  <c r="C1098" i="37"/>
  <c r="D1098" i="37"/>
  <c r="G1098" i="37" s="1"/>
  <c r="B1099" i="37"/>
  <c r="C1099" i="37"/>
  <c r="D1099" i="37"/>
  <c r="G1099" i="37" s="1"/>
  <c r="B1100" i="37"/>
  <c r="C1100" i="37"/>
  <c r="D1100" i="37"/>
  <c r="G1100" i="37" s="1"/>
  <c r="B1101" i="37"/>
  <c r="C1101" i="37"/>
  <c r="D1101" i="37"/>
  <c r="G1101" i="37" s="1"/>
  <c r="B1102" i="37"/>
  <c r="C1102" i="37"/>
  <c r="D1102" i="37"/>
  <c r="G1102" i="37" s="1"/>
  <c r="B1103" i="37"/>
  <c r="C1103" i="37"/>
  <c r="D1103" i="37"/>
  <c r="G1103" i="37" s="1"/>
  <c r="B1104" i="37"/>
  <c r="B1105" i="37"/>
  <c r="B1106" i="37"/>
  <c r="C1106" i="37"/>
  <c r="D1106" i="37"/>
  <c r="B1107" i="37"/>
  <c r="C1107" i="37"/>
  <c r="D1107" i="37"/>
  <c r="B1108" i="37"/>
  <c r="C1108" i="37"/>
  <c r="D1108" i="37"/>
  <c r="G1108" i="37" s="1"/>
  <c r="B1109" i="37"/>
  <c r="C1109" i="37"/>
  <c r="D1109" i="37"/>
  <c r="B1110" i="37"/>
  <c r="C1110" i="37"/>
  <c r="D1110" i="37"/>
  <c r="B1111" i="37"/>
  <c r="C1111" i="37"/>
  <c r="D1111" i="37"/>
  <c r="B1112" i="37"/>
  <c r="B1113" i="37"/>
  <c r="C1113" i="37"/>
  <c r="G1113" i="37" s="1"/>
  <c r="D1113" i="37"/>
  <c r="B1114" i="37"/>
  <c r="C1114" i="37"/>
  <c r="D1114" i="37"/>
  <c r="B1115" i="37"/>
  <c r="C1115" i="37"/>
  <c r="G1115" i="37" s="1"/>
  <c r="D1115" i="37"/>
  <c r="B1116" i="37"/>
  <c r="B1117" i="37"/>
  <c r="G1117" i="37" s="1"/>
  <c r="C1117" i="37"/>
  <c r="D1117" i="37"/>
  <c r="B1118" i="37"/>
  <c r="G1118" i="37" s="1"/>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C1125" i="37"/>
  <c r="D1125" i="37"/>
  <c r="B1126" i="37"/>
  <c r="G1126" i="37" s="1"/>
  <c r="C1126" i="37"/>
  <c r="D1126" i="37"/>
  <c r="B1127" i="37"/>
  <c r="G1127" i="37" s="1"/>
  <c r="C1127" i="37"/>
  <c r="D1127" i="37"/>
  <c r="B1128" i="37"/>
  <c r="C1128" i="37"/>
  <c r="D1128" i="37"/>
  <c r="B1129" i="37"/>
  <c r="C1129" i="37"/>
  <c r="D1129" i="37"/>
  <c r="B1130" i="37"/>
  <c r="C1130" i="37"/>
  <c r="D1130" i="37"/>
  <c r="B1131" i="37"/>
  <c r="C1131" i="37"/>
  <c r="D1131" i="37"/>
  <c r="B1132" i="37"/>
  <c r="C1132" i="37"/>
  <c r="D1132" i="37"/>
  <c r="B1133" i="37"/>
  <c r="C1133" i="37"/>
  <c r="G1133" i="37" s="1"/>
  <c r="D1133" i="37"/>
  <c r="B1134" i="37"/>
  <c r="B1135" i="37"/>
  <c r="C1135" i="37"/>
  <c r="D1135" i="37"/>
  <c r="B1136" i="37"/>
  <c r="G1136" i="37" s="1"/>
  <c r="C1136" i="37"/>
  <c r="D1136" i="37"/>
  <c r="B1137" i="37"/>
  <c r="G1137" i="37" s="1"/>
  <c r="C1137" i="37"/>
  <c r="D1137" i="37"/>
  <c r="B1138" i="37"/>
  <c r="B1139" i="37"/>
  <c r="B1140" i="37"/>
  <c r="B1141" i="37"/>
  <c r="C1141" i="37"/>
  <c r="D1141" i="37"/>
  <c r="B1142" i="37"/>
  <c r="C1142" i="37"/>
  <c r="D1142" i="37"/>
  <c r="B1143" i="37"/>
  <c r="B1144" i="37"/>
  <c r="C1144" i="37"/>
  <c r="D1144" i="37"/>
  <c r="G1144" i="37" s="1"/>
  <c r="B1145" i="37"/>
  <c r="C1145" i="37"/>
  <c r="D1145" i="37"/>
  <c r="G1145" i="37" s="1"/>
  <c r="B1146" i="37"/>
  <c r="C1146" i="37"/>
  <c r="D1146" i="37"/>
  <c r="G1146" i="37" s="1"/>
  <c r="B1147" i="37"/>
  <c r="C1147" i="37"/>
  <c r="D1147" i="37"/>
  <c r="G1147" i="37" s="1"/>
  <c r="B1148" i="37"/>
  <c r="C1148" i="37"/>
  <c r="D1148" i="37"/>
  <c r="G1148" i="37" s="1"/>
  <c r="B1149" i="37"/>
  <c r="C1149" i="37"/>
  <c r="D1149" i="37"/>
  <c r="G1149" i="37" s="1"/>
  <c r="B1150" i="37"/>
  <c r="C1150" i="37"/>
  <c r="D1150" i="37"/>
  <c r="G1150" i="37" s="1"/>
  <c r="B1151" i="37"/>
  <c r="C1151" i="37"/>
  <c r="D1151" i="37"/>
  <c r="B1152" i="37"/>
  <c r="B1153" i="37"/>
  <c r="B1154" i="37"/>
  <c r="C1154" i="37"/>
  <c r="D1154" i="37"/>
  <c r="B1155" i="37"/>
  <c r="C1155" i="37"/>
  <c r="G1155" i="37" s="1"/>
  <c r="D1155" i="37"/>
  <c r="B1156" i="37"/>
  <c r="C1156" i="37"/>
  <c r="D1156" i="37"/>
  <c r="B1157" i="37"/>
  <c r="C1157" i="37"/>
  <c r="D1157" i="37"/>
  <c r="B1158" i="37"/>
  <c r="C1158" i="37"/>
  <c r="D1158" i="37"/>
  <c r="B1159" i="37"/>
  <c r="C1159" i="37"/>
  <c r="G1159" i="37" s="1"/>
  <c r="D1159" i="37"/>
  <c r="B1160" i="37"/>
  <c r="B1161" i="37"/>
  <c r="C1161" i="37"/>
  <c r="G1161" i="37" s="1"/>
  <c r="D1161" i="37"/>
  <c r="B1162" i="37"/>
  <c r="C1162" i="37"/>
  <c r="D1162" i="37"/>
  <c r="B1163" i="37"/>
  <c r="C1163" i="37"/>
  <c r="D1163" i="37"/>
  <c r="B1164" i="37"/>
  <c r="C1164" i="37"/>
  <c r="D1164" i="37"/>
  <c r="B1165" i="37"/>
  <c r="C1165" i="37"/>
  <c r="G1165" i="37" s="1"/>
  <c r="D1165" i="37"/>
  <c r="B1166" i="37"/>
  <c r="C1166" i="37"/>
  <c r="D1166" i="37"/>
  <c r="B1167" i="37"/>
  <c r="C1167" i="37"/>
  <c r="D1167" i="37"/>
  <c r="B1168" i="37"/>
  <c r="B1169" i="37"/>
  <c r="B1170" i="37"/>
  <c r="C1170" i="37"/>
  <c r="D1170" i="37"/>
  <c r="G1170" i="37" s="1"/>
  <c r="B1171" i="37"/>
  <c r="C1171" i="37"/>
  <c r="D1171" i="37"/>
  <c r="G1171" i="37" s="1"/>
  <c r="B1172" i="37"/>
  <c r="C1172" i="37"/>
  <c r="D1172" i="37"/>
  <c r="G1172" i="37" s="1"/>
  <c r="B1173" i="37"/>
  <c r="C1173" i="37"/>
  <c r="D1173" i="37"/>
  <c r="G1173" i="37" s="1"/>
  <c r="B1174" i="37"/>
  <c r="C1174" i="37"/>
  <c r="D1174" i="37"/>
  <c r="G1174" i="37" s="1"/>
  <c r="B1175" i="37"/>
  <c r="C1175" i="37"/>
  <c r="D1175" i="37"/>
  <c r="G1175" i="37" s="1"/>
  <c r="B1176" i="37"/>
  <c r="C1176" i="37"/>
  <c r="D1176" i="37"/>
  <c r="G1176" i="37" s="1"/>
  <c r="B1177" i="37"/>
  <c r="C1177" i="37"/>
  <c r="D1177" i="37"/>
  <c r="G1177" i="37" s="1"/>
  <c r="B1178" i="37"/>
  <c r="C1178" i="37"/>
  <c r="D1178" i="37"/>
  <c r="G1178" i="37" s="1"/>
  <c r="B1179" i="37"/>
  <c r="C1179" i="37"/>
  <c r="D1179" i="37"/>
  <c r="G1179" i="37" s="1"/>
  <c r="B1180" i="37"/>
  <c r="C1180" i="37"/>
  <c r="D1180" i="37"/>
  <c r="G1180" i="37" s="1"/>
  <c r="B1181" i="37"/>
  <c r="C1181" i="37"/>
  <c r="D1181" i="37"/>
  <c r="G1181" i="37" s="1"/>
  <c r="B1182" i="37"/>
  <c r="C1182" i="37"/>
  <c r="D1182" i="37"/>
  <c r="G1182" i="37" s="1"/>
  <c r="B1183" i="37"/>
  <c r="C1183" i="37"/>
  <c r="D1183" i="37"/>
  <c r="G1183" i="37" s="1"/>
  <c r="B1184" i="37"/>
  <c r="C1184" i="37"/>
  <c r="D1184" i="37"/>
  <c r="G1184" i="37" s="1"/>
  <c r="B1185" i="37"/>
  <c r="C1185" i="37"/>
  <c r="D1185" i="37"/>
  <c r="G1185" i="37" s="1"/>
  <c r="B1186" i="37"/>
  <c r="B1187" i="37"/>
  <c r="C1187" i="37"/>
  <c r="G1187" i="37" s="1"/>
  <c r="D1187" i="37"/>
  <c r="B1188" i="37"/>
  <c r="C1188" i="37"/>
  <c r="D1188" i="37"/>
  <c r="B1189" i="37"/>
  <c r="C1189" i="37"/>
  <c r="D1189" i="37"/>
  <c r="B1190" i="37"/>
  <c r="C1190" i="37"/>
  <c r="D1190" i="37"/>
  <c r="B1191" i="37"/>
  <c r="C1191" i="37"/>
  <c r="G1191" i="37" s="1"/>
  <c r="D1191" i="37"/>
  <c r="B1192" i="37"/>
  <c r="C1192" i="37"/>
  <c r="D1192" i="37"/>
  <c r="B1193" i="37"/>
  <c r="C1193" i="37"/>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D1203" i="37"/>
  <c r="B1204" i="37"/>
  <c r="B1205" i="37"/>
  <c r="C1205" i="37"/>
  <c r="G1205" i="37" s="1"/>
  <c r="D1205" i="37"/>
  <c r="B1206" i="37"/>
  <c r="C1206" i="37"/>
  <c r="D1206" i="37"/>
  <c r="B1207" i="37"/>
  <c r="C1207" i="37"/>
  <c r="D1207" i="37"/>
  <c r="B1208" i="37"/>
  <c r="B1209" i="37"/>
  <c r="C1209" i="37"/>
  <c r="D1209" i="37"/>
  <c r="G1209" i="37"/>
  <c r="B1210" i="37"/>
  <c r="C1210" i="37"/>
  <c r="D1210" i="37"/>
  <c r="G1210" i="37"/>
  <c r="B1211" i="37"/>
  <c r="C1211" i="37"/>
  <c r="D1211" i="37"/>
  <c r="G1211" i="37"/>
  <c r="B1212" i="37"/>
  <c r="B1213" i="37"/>
  <c r="C1213" i="37"/>
  <c r="D1213" i="37"/>
  <c r="B1214" i="37"/>
  <c r="C1214" i="37"/>
  <c r="D1214" i="37"/>
  <c r="B1215" i="37"/>
  <c r="C1215" i="37"/>
  <c r="D1215" i="37"/>
  <c r="G1215" i="37" s="1"/>
  <c r="B1216" i="37"/>
  <c r="C1216" i="37"/>
  <c r="D1216" i="37"/>
  <c r="G1216" i="37" s="1"/>
  <c r="B1217" i="37"/>
  <c r="C1217" i="37"/>
  <c r="D1217" i="37"/>
  <c r="G1217" i="37" s="1"/>
  <c r="B1218" i="37"/>
  <c r="C1218" i="37"/>
  <c r="D1218" i="37"/>
  <c r="G1218" i="37" s="1"/>
  <c r="B1219" i="37"/>
  <c r="B1220" i="37"/>
  <c r="B1221" i="37"/>
  <c r="C1221" i="37"/>
  <c r="D1221" i="37"/>
  <c r="B1222" i="37"/>
  <c r="C1222" i="37"/>
  <c r="G1222" i="37" s="1"/>
  <c r="D1222" i="37"/>
  <c r="B1223" i="37"/>
  <c r="C1223" i="37"/>
  <c r="D1223" i="37"/>
  <c r="B1224" i="37"/>
  <c r="C1224" i="37"/>
  <c r="D1224" i="37"/>
  <c r="H1224" i="37" s="1"/>
  <c r="B1225" i="37"/>
  <c r="C1225" i="37"/>
  <c r="D1225" i="37"/>
  <c r="B1226" i="37"/>
  <c r="C1226" i="37"/>
  <c r="G1226" i="37" s="1"/>
  <c r="D1226" i="37"/>
  <c r="B1227" i="37"/>
  <c r="C1227" i="37"/>
  <c r="D1227" i="37"/>
  <c r="B1228" i="37"/>
  <c r="C1228" i="37"/>
  <c r="D1228" i="37"/>
  <c r="B1229" i="37"/>
  <c r="C1229" i="37"/>
  <c r="D1229" i="37"/>
  <c r="B1230" i="37"/>
  <c r="C1230" i="37"/>
  <c r="G1230" i="37" s="1"/>
  <c r="D1230" i="37"/>
  <c r="B1231" i="37"/>
  <c r="C1231" i="37"/>
  <c r="D1231" i="37"/>
  <c r="B1232" i="37"/>
  <c r="C1232" i="37"/>
  <c r="D1232" i="37"/>
  <c r="B1233" i="37"/>
  <c r="C1233" i="37"/>
  <c r="D1233" i="37"/>
  <c r="B1234" i="37"/>
  <c r="C1234" i="37"/>
  <c r="G1234" i="37" s="1"/>
  <c r="D1234" i="37"/>
  <c r="B1235" i="37"/>
  <c r="C1235" i="37"/>
  <c r="D1235" i="37"/>
  <c r="B1236" i="37"/>
  <c r="C1236" i="37"/>
  <c r="D1236" i="37"/>
  <c r="B1237" i="37"/>
  <c r="C1237" i="37"/>
  <c r="D1237" i="37"/>
  <c r="B1238" i="37"/>
  <c r="C1238" i="37"/>
  <c r="G1238" i="37" s="1"/>
  <c r="D1238" i="37"/>
  <c r="B1239" i="37"/>
  <c r="C1239" i="37"/>
  <c r="D1239" i="37"/>
  <c r="B1240" i="37"/>
  <c r="C1240" i="37"/>
  <c r="D1240" i="37"/>
  <c r="B1241" i="37"/>
  <c r="C1241" i="37"/>
  <c r="D1241" i="37"/>
  <c r="B1242" i="37"/>
  <c r="C1242" i="37"/>
  <c r="G1242" i="37" s="1"/>
  <c r="D1242" i="37"/>
  <c r="B1243" i="37"/>
  <c r="C1243" i="37"/>
  <c r="D1243" i="37"/>
  <c r="B1244" i="37"/>
  <c r="C1244" i="37"/>
  <c r="D1244" i="37"/>
  <c r="B1245" i="37"/>
  <c r="C1245" i="37"/>
  <c r="D1245" i="37"/>
  <c r="B1246" i="37"/>
  <c r="C1246" i="37"/>
  <c r="G1246" i="37" s="1"/>
  <c r="D1246" i="37"/>
  <c r="B1247" i="37"/>
  <c r="C1247" i="37"/>
  <c r="D1247" i="37"/>
  <c r="B1248" i="37"/>
  <c r="C1248" i="37"/>
  <c r="D1248" i="37"/>
  <c r="B1249" i="37"/>
  <c r="C1249" i="37"/>
  <c r="D1249" i="37"/>
  <c r="B1250" i="37"/>
  <c r="C1250" i="37"/>
  <c r="G1250" i="37" s="1"/>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G1258" i="37" s="1"/>
  <c r="D1258" i="37"/>
  <c r="B1259" i="37"/>
  <c r="C1259" i="37"/>
  <c r="D1259" i="37"/>
  <c r="B1260" i="37"/>
  <c r="C1260" i="37"/>
  <c r="D1260" i="37"/>
  <c r="B1261" i="37"/>
  <c r="C1261" i="37"/>
  <c r="D1261" i="37"/>
  <c r="B1262" i="37"/>
  <c r="C1262" i="37"/>
  <c r="G1262" i="37" s="1"/>
  <c r="D1262" i="37"/>
  <c r="B1263" i="37"/>
  <c r="C1263" i="37"/>
  <c r="D1263" i="37"/>
  <c r="B1264" i="37"/>
  <c r="C1264" i="37"/>
  <c r="D1264" i="37"/>
  <c r="B1265" i="37"/>
  <c r="C1265" i="37"/>
  <c r="D1265" i="37"/>
  <c r="B1266" i="37"/>
  <c r="C1266" i="37"/>
  <c r="G1266" i="37" s="1"/>
  <c r="D1266" i="37"/>
  <c r="B1267" i="37"/>
  <c r="C1267" i="37"/>
  <c r="D1267" i="37"/>
  <c r="B1268" i="37"/>
  <c r="C1268" i="37"/>
  <c r="D1268" i="37"/>
  <c r="B1269" i="37"/>
  <c r="C1269" i="37"/>
  <c r="D1269" i="37"/>
  <c r="B1270" i="37"/>
  <c r="C1270" i="37"/>
  <c r="G1270" i="37" s="1"/>
  <c r="D1270" i="37"/>
  <c r="B1271" i="37"/>
  <c r="C1271" i="37"/>
  <c r="D1271" i="37"/>
  <c r="B1272" i="37"/>
  <c r="C1272" i="37"/>
  <c r="D1272" i="37"/>
  <c r="B1273" i="37"/>
  <c r="C1273" i="37"/>
  <c r="D1273" i="37"/>
  <c r="B1274" i="37"/>
  <c r="C1274" i="37"/>
  <c r="G1274" i="37" s="1"/>
  <c r="D1274" i="37"/>
  <c r="B1275" i="37"/>
  <c r="C1275" i="37"/>
  <c r="D1275" i="37"/>
  <c r="B1276" i="37"/>
  <c r="C1276" i="37"/>
  <c r="D1276" i="37"/>
  <c r="B1277" i="37"/>
  <c r="C1277" i="37"/>
  <c r="D1277" i="37"/>
  <c r="B1278" i="37"/>
  <c r="C1278" i="37"/>
  <c r="G1278" i="37" s="1"/>
  <c r="D1278" i="37"/>
  <c r="B1279" i="37"/>
  <c r="C1279" i="37"/>
  <c r="D1279" i="37"/>
  <c r="B1280" i="37"/>
  <c r="C1280" i="37"/>
  <c r="D1280" i="37"/>
  <c r="B1281" i="37"/>
  <c r="C1281" i="37"/>
  <c r="D1281" i="37"/>
  <c r="B1282" i="37"/>
  <c r="C1282" i="37"/>
  <c r="G1282" i="37" s="1"/>
  <c r="D1282" i="37"/>
  <c r="B1283" i="37"/>
  <c r="C1283" i="37"/>
  <c r="D1283" i="37"/>
  <c r="B1284" i="37"/>
  <c r="C1284" i="37"/>
  <c r="D1284" i="37"/>
  <c r="B1285" i="37"/>
  <c r="C1285" i="37"/>
  <c r="D1285" i="37"/>
  <c r="B1286" i="37"/>
  <c r="C1286" i="37"/>
  <c r="G1286" i="37" s="1"/>
  <c r="D1286" i="37"/>
  <c r="B1287" i="37"/>
  <c r="B1288" i="37"/>
  <c r="B1289" i="37"/>
  <c r="G1289" i="37" s="1"/>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D1297" i="37"/>
  <c r="B1298" i="37"/>
  <c r="C1298" i="37"/>
  <c r="G1298" i="37" s="1"/>
  <c r="D1298" i="37"/>
  <c r="B1299" i="37"/>
  <c r="C1299" i="37"/>
  <c r="D1299" i="37"/>
  <c r="B1300" i="37"/>
  <c r="C1300" i="37"/>
  <c r="D1300" i="37"/>
  <c r="B1301" i="37"/>
  <c r="C1301" i="37"/>
  <c r="D1301" i="37"/>
  <c r="B1302" i="37"/>
  <c r="C1302" i="37"/>
  <c r="G1302" i="37" s="1"/>
  <c r="D1302" i="37"/>
  <c r="B1303" i="37"/>
  <c r="C1303" i="37"/>
  <c r="D1303" i="37"/>
  <c r="B1304" i="37"/>
  <c r="B1305" i="37"/>
  <c r="C1305" i="37"/>
  <c r="D1305" i="37"/>
  <c r="G1305" i="37" s="1"/>
  <c r="B1306" i="37"/>
  <c r="C1306" i="37"/>
  <c r="D1306" i="37"/>
  <c r="G1306" i="37" s="1"/>
  <c r="B1307" i="37"/>
  <c r="C1307" i="37"/>
  <c r="D1307" i="37"/>
  <c r="G1307" i="37" s="1"/>
  <c r="B1308" i="37"/>
  <c r="C1308" i="37"/>
  <c r="D1308" i="37"/>
  <c r="G1308" i="37" s="1"/>
  <c r="B1309" i="37"/>
  <c r="C1309" i="37"/>
  <c r="D1309" i="37"/>
  <c r="G1309" i="37" s="1"/>
  <c r="B1310" i="37"/>
  <c r="B1311" i="37"/>
  <c r="C1311" i="37"/>
  <c r="D1311" i="37"/>
  <c r="B1312" i="37"/>
  <c r="C1312" i="37"/>
  <c r="D1312" i="37"/>
  <c r="B1313" i="37"/>
  <c r="G1313" i="37" s="1"/>
  <c r="C1313" i="37"/>
  <c r="D1313" i="37"/>
  <c r="B1314" i="37"/>
  <c r="G1314" i="37" s="1"/>
  <c r="C1314" i="37"/>
  <c r="D1314" i="37"/>
  <c r="B1315" i="37"/>
  <c r="C1315" i="37"/>
  <c r="D1315" i="37"/>
  <c r="B1316" i="37"/>
  <c r="C1316" i="37"/>
  <c r="D1316" i="37"/>
  <c r="B1317" i="37"/>
  <c r="B1318" i="37"/>
  <c r="B1319" i="37"/>
  <c r="C1319" i="37"/>
  <c r="G1319" i="37" s="1"/>
  <c r="D1319" i="37"/>
  <c r="B1320" i="37"/>
  <c r="C1320" i="37"/>
  <c r="D1320" i="37"/>
  <c r="B1321" i="37"/>
  <c r="B1322" i="37"/>
  <c r="C1322" i="37"/>
  <c r="D1322" i="37"/>
  <c r="G1322" i="37" s="1"/>
  <c r="B1323" i="37"/>
  <c r="C1323" i="37"/>
  <c r="D1323" i="37"/>
  <c r="G1323" i="37" s="1"/>
  <c r="B1324" i="37"/>
  <c r="C1324" i="37"/>
  <c r="D1324" i="37"/>
  <c r="G1324" i="37" s="1"/>
  <c r="B1325" i="37"/>
  <c r="B1326" i="37"/>
  <c r="C1326" i="37"/>
  <c r="D1326" i="37"/>
  <c r="B1327" i="37"/>
  <c r="C1327" i="37"/>
  <c r="D1327" i="37"/>
  <c r="B1328" i="37"/>
  <c r="G1328" i="37" s="1"/>
  <c r="C1328" i="37"/>
  <c r="D1328" i="37"/>
  <c r="B1329" i="37"/>
  <c r="G1329" i="37" s="1"/>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C1344" i="37"/>
  <c r="G1344" i="37" s="1"/>
  <c r="D1344" i="37"/>
  <c r="B1345" i="37"/>
  <c r="C1345" i="37"/>
  <c r="G1345" i="37" s="1"/>
  <c r="D1345" i="37"/>
  <c r="B1346" i="37"/>
  <c r="C1346" i="37"/>
  <c r="G1346" i="37" s="1"/>
  <c r="D1346" i="37"/>
  <c r="B1347" i="37"/>
  <c r="C1347" i="37"/>
  <c r="G1347" i="37" s="1"/>
  <c r="D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G1358" i="37" s="1"/>
  <c r="C1358" i="37"/>
  <c r="D1358" i="37"/>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D1367" i="37"/>
  <c r="B1368" i="37"/>
  <c r="C1368" i="37"/>
  <c r="D1368" i="37"/>
  <c r="B1369" i="37"/>
  <c r="C1369" i="37"/>
  <c r="G1369" i="37" s="1"/>
  <c r="D1369" i="37"/>
  <c r="B1370" i="37"/>
  <c r="C1370" i="37"/>
  <c r="D1370" i="37"/>
  <c r="B1371" i="37"/>
  <c r="B1372" i="37"/>
  <c r="B1373" i="37"/>
  <c r="C1373" i="37"/>
  <c r="D1373" i="37"/>
  <c r="B1374" i="37"/>
  <c r="C1374" i="37"/>
  <c r="D1374" i="37"/>
  <c r="H1374" i="37" s="1"/>
  <c r="B1375" i="37"/>
  <c r="G1375" i="37" s="1"/>
  <c r="C1375" i="37"/>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C1398" i="37"/>
  <c r="D1398" i="37"/>
  <c r="G1398" i="37"/>
  <c r="B1399" i="37"/>
  <c r="C1399" i="37"/>
  <c r="D1399" i="37"/>
  <c r="G1399" i="37"/>
  <c r="B1400" i="37"/>
  <c r="B1401" i="37"/>
  <c r="C1401" i="37"/>
  <c r="G1401" i="37" s="1"/>
  <c r="D1401" i="37"/>
  <c r="B1402" i="37"/>
  <c r="C1402" i="37"/>
  <c r="G1402" i="37" s="1"/>
  <c r="D1402" i="37"/>
  <c r="B1403" i="37"/>
  <c r="C1403" i="37"/>
  <c r="G1403" i="37" s="1"/>
  <c r="D1403" i="37"/>
  <c r="B1404" i="37"/>
  <c r="B1405" i="37"/>
  <c r="G1405" i="37" s="1"/>
  <c r="C1405" i="37"/>
  <c r="D1405" i="37"/>
  <c r="B1406" i="37"/>
  <c r="G1406" i="37" s="1"/>
  <c r="C1406" i="37"/>
  <c r="D1406" i="37"/>
  <c r="B1407" i="37"/>
  <c r="G1407" i="37" s="1"/>
  <c r="C1407" i="37"/>
  <c r="D1407" i="37"/>
  <c r="B1408" i="37"/>
  <c r="G1408" i="37" s="1"/>
  <c r="C1408" i="37"/>
  <c r="D1408" i="37"/>
  <c r="B1409" i="37"/>
  <c r="G1409" i="37" s="1"/>
  <c r="C1409" i="37"/>
  <c r="D1409" i="37"/>
  <c r="B1410" i="37"/>
  <c r="G1410" i="37" s="1"/>
  <c r="C1410" i="37"/>
  <c r="D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I1427" i="37" s="1"/>
  <c r="B1428" i="37"/>
  <c r="C1428" i="37"/>
  <c r="D1428" i="37"/>
  <c r="G1428" i="37"/>
  <c r="B1429" i="37"/>
  <c r="C1429" i="37"/>
  <c r="D1429" i="37"/>
  <c r="G1429" i="37"/>
  <c r="I1429" i="37" s="1"/>
  <c r="B1430" i="37"/>
  <c r="C1430" i="37"/>
  <c r="D1430" i="37"/>
  <c r="G1430" i="37"/>
  <c r="I1430" i="37" s="1"/>
  <c r="B1431" i="37"/>
  <c r="C1431" i="37"/>
  <c r="D1431" i="37"/>
  <c r="G1431" i="37"/>
  <c r="I1431" i="37" s="1"/>
  <c r="B1432" i="37"/>
  <c r="C1432" i="37"/>
  <c r="D1432" i="37"/>
  <c r="G1432" i="37"/>
  <c r="I1432" i="37" s="1"/>
  <c r="B1433" i="37"/>
  <c r="B1434" i="37"/>
  <c r="C1434" i="37"/>
  <c r="G1434" i="37" s="1"/>
  <c r="I1434" i="37" s="1"/>
  <c r="D1434" i="37"/>
  <c r="B1435" i="37"/>
  <c r="C1435" i="37"/>
  <c r="G1435" i="37" s="1"/>
  <c r="D1435" i="37"/>
  <c r="H1435" i="37" s="1"/>
  <c r="B1436" i="37"/>
  <c r="C1436" i="37"/>
  <c r="G1436" i="37" s="1"/>
  <c r="D1436" i="37"/>
  <c r="H1436" i="37" s="1"/>
  <c r="B1437" i="37"/>
  <c r="C1437" i="37"/>
  <c r="G1437" i="37" s="1"/>
  <c r="D1437" i="37"/>
  <c r="H1437" i="37" s="1"/>
  <c r="B1438" i="37"/>
  <c r="C1438" i="37"/>
  <c r="G1438" i="37" s="1"/>
  <c r="I1438" i="37" s="1"/>
  <c r="D1438" i="37"/>
  <c r="B1439" i="37"/>
  <c r="C1439" i="37"/>
  <c r="G1439" i="37" s="1"/>
  <c r="I1439" i="37" s="1"/>
  <c r="D1439" i="37"/>
  <c r="H1439" i="37" s="1"/>
  <c r="B1440" i="37"/>
  <c r="C1440" i="37"/>
  <c r="G1440" i="37" s="1"/>
  <c r="D1440" i="37"/>
  <c r="H1440" i="37" s="1"/>
  <c r="B1441" i="37"/>
  <c r="B1442" i="37"/>
  <c r="B1443" i="37"/>
  <c r="G1443" i="37" s="1"/>
  <c r="C1443" i="37"/>
  <c r="D1443" i="37"/>
  <c r="B1444" i="37"/>
  <c r="C1444" i="37"/>
  <c r="D1444" i="37"/>
  <c r="B1445" i="37"/>
  <c r="C1445" i="37"/>
  <c r="H1445" i="37" s="1"/>
  <c r="D1445" i="37"/>
  <c r="B1446" i="37"/>
  <c r="C1446" i="37"/>
  <c r="D1446" i="37"/>
  <c r="B1447" i="37"/>
  <c r="C1447" i="37"/>
  <c r="D1447" i="37"/>
  <c r="H1447" i="37" s="1"/>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C1475" i="37"/>
  <c r="B1476" i="37"/>
  <c r="G1476" i="37" s="1"/>
  <c r="C1476" i="37"/>
  <c r="H1476" i="37" s="1"/>
  <c r="B1477" i="37"/>
  <c r="C1477" i="37"/>
  <c r="G1477" i="37" s="1"/>
  <c r="B1478" i="37"/>
  <c r="C1478" i="37"/>
  <c r="B1479" i="37"/>
  <c r="C1479" i="37"/>
  <c r="H1479" i="37" s="1"/>
  <c r="B1480" i="37"/>
  <c r="B1481" i="37"/>
  <c r="C1481" i="37"/>
  <c r="G1481" i="37"/>
  <c r="B1482" i="37"/>
  <c r="C1482" i="37"/>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H1491" i="37" s="1"/>
  <c r="B1492" i="37"/>
  <c r="G1492" i="37" s="1"/>
  <c r="C1492" i="37"/>
  <c r="H1492" i="37" s="1"/>
  <c r="B1493" i="37"/>
  <c r="G1493" i="37" s="1"/>
  <c r="C1493" i="37"/>
  <c r="B1494" i="37"/>
  <c r="C1494" i="37"/>
  <c r="G1494" i="37" s="1"/>
  <c r="B1495" i="37"/>
  <c r="C1495" i="37"/>
  <c r="B1496" i="37"/>
  <c r="C1496" i="37"/>
  <c r="H1496" i="37" s="1"/>
  <c r="B1497" i="37"/>
  <c r="G1497" i="37" s="1"/>
  <c r="B1498" i="37"/>
  <c r="C1498" i="37"/>
  <c r="G1498" i="37" s="1"/>
  <c r="B1499" i="37"/>
  <c r="G1499" i="37" s="1"/>
  <c r="C1499" i="37"/>
  <c r="B1500" i="37"/>
  <c r="C1500" i="37"/>
  <c r="H1500" i="37" s="1"/>
  <c r="B1501" i="37"/>
  <c r="G1501" i="37" s="1"/>
  <c r="C1501" i="37"/>
  <c r="B1502" i="37"/>
  <c r="C1502" i="37"/>
  <c r="B1503" i="37"/>
  <c r="B1504" i="37"/>
  <c r="B1505" i="37"/>
  <c r="B1506" i="37"/>
  <c r="C1506" i="37"/>
  <c r="B1507" i="37"/>
  <c r="C1507" i="37"/>
  <c r="B1508" i="37"/>
  <c r="C1508" i="37"/>
  <c r="H1508" i="37" s="1"/>
  <c r="B1509" i="37"/>
  <c r="C1509" i="37"/>
  <c r="H1509" i="37" s="1"/>
  <c r="B1510" i="37"/>
  <c r="B1511" i="37"/>
  <c r="B1512" i="37"/>
  <c r="G1512" i="37" s="1"/>
  <c r="C1512" i="37"/>
  <c r="H1512" i="37" s="1"/>
  <c r="B1513" i="37"/>
  <c r="C1513" i="37"/>
  <c r="G1513" i="37"/>
  <c r="B1514" i="37"/>
  <c r="C1514" i="37"/>
  <c r="B1515" i="37"/>
  <c r="C1515" i="37"/>
  <c r="H1515" i="37" s="1"/>
  <c r="B1516" i="37"/>
  <c r="B1517" i="37"/>
  <c r="C1517" i="37"/>
  <c r="G1517" i="37" s="1"/>
  <c r="B1518" i="37"/>
  <c r="C1518" i="37"/>
  <c r="B1519" i="37"/>
  <c r="C1519" i="37"/>
  <c r="H1519" i="37" s="1"/>
  <c r="B1520" i="37"/>
  <c r="C1520" i="37"/>
  <c r="H1520" i="37" s="1"/>
  <c r="B1521" i="37"/>
  <c r="B1522" i="37"/>
  <c r="C1522" i="37"/>
  <c r="B1523" i="37"/>
  <c r="C1523" i="37"/>
  <c r="H1523" i="37" s="1"/>
  <c r="B1524" i="37"/>
  <c r="C1524" i="37"/>
  <c r="H1524" i="37" s="1"/>
  <c r="B1525" i="37"/>
  <c r="C1525" i="37"/>
  <c r="G1525" i="37"/>
  <c r="B1526" i="37"/>
  <c r="B1527" i="37"/>
  <c r="C1527" i="37"/>
  <c r="B1528" i="37"/>
  <c r="C1528" i="37"/>
  <c r="H1528" i="37" s="1"/>
  <c r="B1529" i="37"/>
  <c r="C1529" i="37"/>
  <c r="G1529" i="37"/>
  <c r="B1530" i="37"/>
  <c r="C1530" i="37"/>
  <c r="B1531" i="37"/>
  <c r="B1532" i="37"/>
  <c r="C1532" i="37"/>
  <c r="H1532" i="37" s="1"/>
  <c r="B1533" i="37"/>
  <c r="C1533" i="37"/>
  <c r="G1533" i="37"/>
  <c r="B1534" i="37"/>
  <c r="C1534" i="37"/>
  <c r="B1535" i="37"/>
  <c r="C1535" i="37"/>
  <c r="H1535" i="37" s="1"/>
  <c r="B1536" i="37"/>
  <c r="B1537" i="37"/>
  <c r="C1537" i="37"/>
  <c r="G1537" i="37"/>
  <c r="B1538" i="37"/>
  <c r="C1538" i="37"/>
  <c r="B1539" i="37"/>
  <c r="C1539" i="37"/>
  <c r="H1539" i="37" s="1"/>
  <c r="B1540" i="37"/>
  <c r="G1540" i="37" s="1"/>
  <c r="C1540" i="37"/>
  <c r="H1540" i="37" s="1"/>
  <c r="B1541" i="37"/>
  <c r="B1542" i="37"/>
  <c r="C1542" i="37"/>
  <c r="B1543" i="37"/>
  <c r="C1543" i="37"/>
  <c r="B1544" i="37"/>
  <c r="G1544" i="37" s="1"/>
  <c r="C1544" i="37"/>
  <c r="H1544" i="37" s="1"/>
  <c r="B1545" i="37"/>
  <c r="C1545" i="37"/>
  <c r="G1545" i="37"/>
  <c r="B1546" i="37"/>
  <c r="B1547" i="37"/>
  <c r="C1547" i="37"/>
  <c r="H1547" i="37" s="1"/>
  <c r="B1548" i="37"/>
  <c r="C1548" i="37"/>
  <c r="H1548" i="37" s="1"/>
  <c r="B1549" i="37"/>
  <c r="C1549" i="37"/>
  <c r="G1549" i="37" s="1"/>
  <c r="B1550" i="37"/>
  <c r="C1550" i="37"/>
  <c r="B1551" i="37"/>
  <c r="B1552" i="37"/>
  <c r="G1552" i="37" s="1"/>
  <c r="C1552" i="37"/>
  <c r="H1552" i="37" s="1"/>
  <c r="B1553" i="37"/>
  <c r="C1553" i="37"/>
  <c r="G1553" i="37"/>
  <c r="B1554" i="37"/>
  <c r="C1554" i="37"/>
  <c r="B1555" i="37"/>
  <c r="C1555" i="37"/>
  <c r="H1555" i="37" s="1"/>
  <c r="B1556" i="37"/>
  <c r="G1556" i="37" s="1"/>
  <c r="C1556" i="37"/>
  <c r="H1556" i="37" s="1"/>
  <c r="B1557" i="37"/>
  <c r="B1558" i="37"/>
  <c r="C1558" i="37"/>
  <c r="B1559" i="37"/>
  <c r="C1559" i="37"/>
  <c r="H1559" i="37" s="1"/>
  <c r="B1560" i="37"/>
  <c r="C1560" i="37"/>
  <c r="H1560" i="37" s="1"/>
  <c r="B1561" i="37"/>
  <c r="C1561" i="37"/>
  <c r="H1561" i="37" s="1"/>
  <c r="Q3" i="3"/>
  <c r="H1553" i="37"/>
  <c r="H1549" i="37"/>
  <c r="H1545" i="37"/>
  <c r="H1543" i="37"/>
  <c r="H1537" i="37"/>
  <c r="H1533" i="37"/>
  <c r="H1529" i="37"/>
  <c r="H1527" i="37"/>
  <c r="H1525" i="37"/>
  <c r="H1513" i="37"/>
  <c r="H1507" i="37"/>
  <c r="H1501" i="37"/>
  <c r="H1499" i="37"/>
  <c r="H1495" i="37"/>
  <c r="H1493" i="37"/>
  <c r="H1485" i="37"/>
  <c r="H1481" i="37"/>
  <c r="H1477" i="37"/>
  <c r="H1475" i="37"/>
  <c r="H1473" i="37"/>
  <c r="H1467" i="37"/>
  <c r="H1465" i="37"/>
  <c r="H1444" i="37"/>
  <c r="H1443" i="37"/>
  <c r="H1438" i="37"/>
  <c r="H1434" i="37"/>
  <c r="H1432" i="37"/>
  <c r="H1431" i="37"/>
  <c r="H1430" i="37"/>
  <c r="H1429" i="37"/>
  <c r="H1428" i="37"/>
  <c r="I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2" i="37"/>
  <c r="H181" i="37"/>
  <c r="H180" i="37"/>
  <c r="H179" i="37"/>
  <c r="H177" i="37"/>
  <c r="H176" i="37"/>
  <c r="H174" i="37"/>
  <c r="H173" i="37"/>
  <c r="H172" i="37"/>
  <c r="H171" i="37"/>
  <c r="H170" i="37"/>
  <c r="H169" i="37"/>
  <c r="H168" i="37"/>
  <c r="H166" i="37"/>
  <c r="H165" i="37"/>
  <c r="H164" i="37"/>
  <c r="H163" i="37"/>
  <c r="H160" i="37"/>
  <c r="H159" i="37"/>
  <c r="H156" i="37"/>
  <c r="H155" i="37"/>
  <c r="H154" i="37"/>
  <c r="H153"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H5" i="3" s="1"/>
  <c r="G5" i="3"/>
  <c r="E5" i="3" s="1"/>
  <c r="B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B25" i="3" s="1"/>
  <c r="G26" i="3"/>
  <c r="E26" i="3" s="1"/>
  <c r="G27" i="3"/>
  <c r="H27" i="3"/>
  <c r="G28" i="3"/>
  <c r="E28" i="3" s="1"/>
  <c r="B28" i="3" s="1"/>
  <c r="H28" i="3"/>
  <c r="G29" i="3"/>
  <c r="E29" i="3" s="1"/>
  <c r="H29" i="3"/>
  <c r="G31" i="3"/>
  <c r="H31" i="3"/>
  <c r="G32" i="3"/>
  <c r="H32" i="3"/>
  <c r="G33" i="3"/>
  <c r="H33" i="3"/>
  <c r="G34" i="3"/>
  <c r="H34" i="3"/>
  <c r="E34" i="3"/>
  <c r="G35" i="3"/>
  <c r="E35" i="3" s="1"/>
  <c r="H35" i="3"/>
  <c r="G36" i="3"/>
  <c r="H36" i="3"/>
  <c r="G37" i="3"/>
  <c r="E37" i="3" s="1"/>
  <c r="B37" i="3" s="1"/>
  <c r="H37" i="3"/>
  <c r="G38" i="3"/>
  <c r="E38" i="3" s="1"/>
  <c r="B38" i="3" s="1"/>
  <c r="H38" i="3"/>
  <c r="G39" i="3"/>
  <c r="H39" i="3"/>
  <c r="G40" i="3"/>
  <c r="H40" i="3"/>
  <c r="G41" i="3"/>
  <c r="H41" i="3"/>
  <c r="G42" i="3"/>
  <c r="H42" i="3"/>
  <c r="E42" i="3"/>
  <c r="G43" i="3"/>
  <c r="H43" i="3"/>
  <c r="G44" i="3"/>
  <c r="H44" i="3"/>
  <c r="G45" i="3"/>
  <c r="E45" i="3" s="1"/>
  <c r="B45" i="3" s="1"/>
  <c r="H45" i="3"/>
  <c r="G46" i="3"/>
  <c r="E46" i="3" s="1"/>
  <c r="B46" i="3" s="1"/>
  <c r="H46" i="3"/>
  <c r="G47" i="3"/>
  <c r="H47" i="3"/>
  <c r="G48" i="3"/>
  <c r="H48" i="3"/>
  <c r="G49" i="3"/>
  <c r="H49" i="3"/>
  <c r="E49" i="3" s="1"/>
  <c r="B49" i="3" s="1"/>
  <c r="G50" i="3"/>
  <c r="H50" i="3"/>
  <c r="E50" i="3"/>
  <c r="G51" i="3"/>
  <c r="E51" i="3" s="1"/>
  <c r="H51" i="3"/>
  <c r="G52" i="3"/>
  <c r="H52" i="3"/>
  <c r="G53" i="3"/>
  <c r="E53" i="3" s="1"/>
  <c r="B53" i="3" s="1"/>
  <c r="H53" i="3"/>
  <c r="G54" i="3"/>
  <c r="E54" i="3" s="1"/>
  <c r="B54" i="3" s="1"/>
  <c r="H54" i="3"/>
  <c r="G55" i="3"/>
  <c r="H55" i="3"/>
  <c r="G56" i="3"/>
  <c r="H56" i="3"/>
  <c r="G57" i="3"/>
  <c r="H57" i="3"/>
  <c r="E57" i="3" s="1"/>
  <c r="B57" i="3" s="1"/>
  <c r="G58" i="3"/>
  <c r="H58" i="3"/>
  <c r="E58" i="3"/>
  <c r="G59" i="3"/>
  <c r="E59" i="3" s="1"/>
  <c r="H59" i="3"/>
  <c r="G60" i="3"/>
  <c r="H60" i="3"/>
  <c r="G61" i="3"/>
  <c r="E61" i="3" s="1"/>
  <c r="B61" i="3" s="1"/>
  <c r="H61" i="3"/>
  <c r="G62" i="3"/>
  <c r="E62" i="3" s="1"/>
  <c r="B62" i="3" s="1"/>
  <c r="H62" i="3"/>
  <c r="G63" i="3"/>
  <c r="H63" i="3"/>
  <c r="G64" i="3"/>
  <c r="H64" i="3"/>
  <c r="G65" i="3"/>
  <c r="H65" i="3"/>
  <c r="E65" i="3" s="1"/>
  <c r="B65" i="3" s="1"/>
  <c r="G66" i="3"/>
  <c r="H66" i="3"/>
  <c r="E66" i="3"/>
  <c r="G67" i="3"/>
  <c r="E67" i="3" s="1"/>
  <c r="H67" i="3"/>
  <c r="G68" i="3"/>
  <c r="H68" i="3"/>
  <c r="G69" i="3"/>
  <c r="E69" i="3" s="1"/>
  <c r="B69" i="3" s="1"/>
  <c r="H69" i="3"/>
  <c r="G70" i="3"/>
  <c r="E70" i="3" s="1"/>
  <c r="B70" i="3" s="1"/>
  <c r="H70" i="3"/>
  <c r="G71" i="3"/>
  <c r="H71" i="3"/>
  <c r="G72" i="3"/>
  <c r="H72" i="3"/>
  <c r="G73" i="3"/>
  <c r="H73" i="3"/>
  <c r="E73" i="3" s="1"/>
  <c r="B73" i="3" s="1"/>
  <c r="G74" i="3"/>
  <c r="H74" i="3"/>
  <c r="E74" i="3"/>
  <c r="G75" i="3"/>
  <c r="E75" i="3" s="1"/>
  <c r="H75" i="3"/>
  <c r="G76" i="3"/>
  <c r="H76" i="3"/>
  <c r="G77" i="3"/>
  <c r="E77" i="3" s="1"/>
  <c r="B77" i="3" s="1"/>
  <c r="H77" i="3"/>
  <c r="G78" i="3"/>
  <c r="E78" i="3" s="1"/>
  <c r="B78" i="3" s="1"/>
  <c r="H78" i="3"/>
  <c r="G79" i="3"/>
  <c r="H79" i="3"/>
  <c r="G80" i="3"/>
  <c r="H80" i="3"/>
  <c r="G81" i="3"/>
  <c r="H81" i="3"/>
  <c r="E81" i="3" s="1"/>
  <c r="B81" i="3" s="1"/>
  <c r="G82" i="3"/>
  <c r="H82" i="3"/>
  <c r="E82" i="3"/>
  <c r="G83" i="3"/>
  <c r="E83" i="3" s="1"/>
  <c r="H83" i="3"/>
  <c r="G84" i="3"/>
  <c r="H84" i="3"/>
  <c r="G85" i="3"/>
  <c r="E85" i="3" s="1"/>
  <c r="B85" i="3" s="1"/>
  <c r="H85" i="3"/>
  <c r="G86" i="3"/>
  <c r="E86" i="3" s="1"/>
  <c r="B86" i="3" s="1"/>
  <c r="H86" i="3"/>
  <c r="G87" i="3"/>
  <c r="H87" i="3"/>
  <c r="G88" i="3"/>
  <c r="E88" i="3" s="1"/>
  <c r="H88" i="3"/>
  <c r="G89" i="3"/>
  <c r="H89" i="3"/>
  <c r="E89" i="3" s="1"/>
  <c r="B89" i="3" s="1"/>
  <c r="G90" i="3"/>
  <c r="H90" i="3"/>
  <c r="E90" i="3"/>
  <c r="G91" i="3"/>
  <c r="E91" i="3" s="1"/>
  <c r="H91" i="3"/>
  <c r="G92" i="3"/>
  <c r="H92" i="3"/>
  <c r="G93" i="3"/>
  <c r="E93" i="3" s="1"/>
  <c r="B93" i="3" s="1"/>
  <c r="H93" i="3"/>
  <c r="G94" i="3"/>
  <c r="E94" i="3" s="1"/>
  <c r="H94" i="3"/>
  <c r="G95" i="3"/>
  <c r="H95" i="3"/>
  <c r="G96" i="3"/>
  <c r="E96" i="3" s="1"/>
  <c r="H96" i="3"/>
  <c r="G97" i="3"/>
  <c r="H97" i="3"/>
  <c r="E97" i="3" s="1"/>
  <c r="B97" i="3" s="1"/>
  <c r="G98" i="3"/>
  <c r="H98" i="3"/>
  <c r="E98" i="3"/>
  <c r="G99" i="3"/>
  <c r="E99" i="3" s="1"/>
  <c r="H99" i="3"/>
  <c r="G100" i="3"/>
  <c r="H100" i="3"/>
  <c r="G101" i="3"/>
  <c r="E101" i="3" s="1"/>
  <c r="B101" i="3" s="1"/>
  <c r="H101" i="3"/>
  <c r="G102" i="3"/>
  <c r="E102" i="3" s="1"/>
  <c r="B102" i="3" s="1"/>
  <c r="H102" i="3"/>
  <c r="G103" i="3"/>
  <c r="H103" i="3"/>
  <c r="G104" i="3"/>
  <c r="E104" i="3" s="1"/>
  <c r="H104" i="3"/>
  <c r="G105" i="3"/>
  <c r="H105" i="3"/>
  <c r="E105" i="3" s="1"/>
  <c r="B105" i="3" s="1"/>
  <c r="G106" i="3"/>
  <c r="H106" i="3"/>
  <c r="E106" i="3"/>
  <c r="G107" i="3"/>
  <c r="E107" i="3" s="1"/>
  <c r="H107" i="3"/>
  <c r="G108" i="3"/>
  <c r="H108" i="3"/>
  <c r="G109" i="3"/>
  <c r="E109" i="3" s="1"/>
  <c r="B109" i="3" s="1"/>
  <c r="H109" i="3"/>
  <c r="G110" i="3"/>
  <c r="E110" i="3" s="1"/>
  <c r="H110" i="3"/>
  <c r="G111" i="3"/>
  <c r="H111" i="3"/>
  <c r="G112" i="3"/>
  <c r="E112" i="3" s="1"/>
  <c r="H112" i="3"/>
  <c r="G113" i="3"/>
  <c r="H113" i="3"/>
  <c r="E113" i="3" s="1"/>
  <c r="B113" i="3" s="1"/>
  <c r="G114" i="3"/>
  <c r="H114" i="3"/>
  <c r="E114" i="3"/>
  <c r="G115" i="3"/>
  <c r="E115" i="3" s="1"/>
  <c r="H115" i="3"/>
  <c r="G116" i="3"/>
  <c r="H116" i="3"/>
  <c r="G117" i="3"/>
  <c r="E117" i="3" s="1"/>
  <c r="B117" i="3" s="1"/>
  <c r="H117" i="3"/>
  <c r="G118" i="3"/>
  <c r="E118" i="3" s="1"/>
  <c r="H118" i="3"/>
  <c r="G119" i="3"/>
  <c r="H119" i="3"/>
  <c r="G120" i="3"/>
  <c r="E120" i="3" s="1"/>
  <c r="H120" i="3"/>
  <c r="G121" i="3"/>
  <c r="H121" i="3"/>
  <c r="E121" i="3" s="1"/>
  <c r="B121" i="3" s="1"/>
  <c r="G122" i="3"/>
  <c r="H122" i="3"/>
  <c r="E122" i="3"/>
  <c r="G123" i="3"/>
  <c r="E123" i="3" s="1"/>
  <c r="H123" i="3"/>
  <c r="G124" i="3"/>
  <c r="H124" i="3"/>
  <c r="G125" i="3"/>
  <c r="E125" i="3" s="1"/>
  <c r="B125" i="3" s="1"/>
  <c r="H125" i="3"/>
  <c r="G126" i="3"/>
  <c r="E126" i="3" s="1"/>
  <c r="B126" i="3" s="1"/>
  <c r="H126" i="3"/>
  <c r="G127" i="3"/>
  <c r="H127" i="3"/>
  <c r="G128" i="3"/>
  <c r="E128" i="3" s="1"/>
  <c r="H128" i="3"/>
  <c r="G129" i="3"/>
  <c r="H129" i="3"/>
  <c r="E129" i="3" s="1"/>
  <c r="B129" i="3" s="1"/>
  <c r="G130" i="3"/>
  <c r="H130" i="3"/>
  <c r="E130" i="3"/>
  <c r="G131" i="3"/>
  <c r="E131" i="3" s="1"/>
  <c r="H131" i="3"/>
  <c r="G132" i="3"/>
  <c r="H132" i="3"/>
  <c r="G133" i="3"/>
  <c r="E133" i="3" s="1"/>
  <c r="B133" i="3" s="1"/>
  <c r="H133" i="3"/>
  <c r="G134" i="3"/>
  <c r="E134" i="3" s="1"/>
  <c r="B134" i="3" s="1"/>
  <c r="H134" i="3"/>
  <c r="G135" i="3"/>
  <c r="H135" i="3"/>
  <c r="G136" i="3"/>
  <c r="E136" i="3" s="1"/>
  <c r="H136" i="3"/>
  <c r="G137" i="3"/>
  <c r="H137" i="3"/>
  <c r="E137" i="3" s="1"/>
  <c r="B137" i="3" s="1"/>
  <c r="G138" i="3"/>
  <c r="H138" i="3"/>
  <c r="E138" i="3"/>
  <c r="G140" i="3"/>
  <c r="H140" i="3"/>
  <c r="G141" i="3"/>
  <c r="H141" i="3"/>
  <c r="E141" i="3" s="1"/>
  <c r="B141" i="3" s="1"/>
  <c r="G142" i="3"/>
  <c r="H142" i="3"/>
  <c r="E142" i="3"/>
  <c r="G143" i="3"/>
  <c r="E143" i="3" s="1"/>
  <c r="H143" i="3"/>
  <c r="G144" i="3"/>
  <c r="H144" i="3"/>
  <c r="G145" i="3"/>
  <c r="E145" i="3" s="1"/>
  <c r="B145" i="3" s="1"/>
  <c r="H145" i="3"/>
  <c r="G146" i="3"/>
  <c r="E146" i="3" s="1"/>
  <c r="B146" i="3" s="1"/>
  <c r="H146" i="3"/>
  <c r="G147" i="3"/>
  <c r="H147" i="3"/>
  <c r="G148" i="3"/>
  <c r="H148" i="3"/>
  <c r="G149" i="3"/>
  <c r="H149" i="3"/>
  <c r="E149" i="3" s="1"/>
  <c r="B149" i="3" s="1"/>
  <c r="G150" i="3"/>
  <c r="H150" i="3"/>
  <c r="E150" i="3"/>
  <c r="G151" i="3"/>
  <c r="E151" i="3" s="1"/>
  <c r="H151" i="3"/>
  <c r="G152" i="3"/>
  <c r="H152" i="3"/>
  <c r="G153" i="3"/>
  <c r="E153" i="3" s="1"/>
  <c r="B153" i="3" s="1"/>
  <c r="H153" i="3"/>
  <c r="G154" i="3"/>
  <c r="E154" i="3" s="1"/>
  <c r="H154" i="3"/>
  <c r="G155" i="3"/>
  <c r="H155" i="3"/>
  <c r="G156" i="3"/>
  <c r="H156" i="3"/>
  <c r="T158" i="3"/>
  <c r="G162" i="3"/>
  <c r="E162" i="3" s="1"/>
  <c r="B162" i="3" s="1"/>
  <c r="G164" i="3"/>
  <c r="E164" i="3" s="1"/>
  <c r="G166" i="3"/>
  <c r="E166" i="3" s="1"/>
  <c r="B166" i="3" s="1"/>
  <c r="G212" i="3"/>
  <c r="H212" i="3"/>
  <c r="G260" i="3"/>
  <c r="E260" i="3" s="1"/>
  <c r="H260" i="3"/>
  <c r="G263" i="3"/>
  <c r="H263" i="3"/>
  <c r="G264" i="3"/>
  <c r="H264" i="3"/>
  <c r="G265" i="3"/>
  <c r="H265" i="3"/>
  <c r="E265" i="3"/>
  <c r="G268" i="3"/>
  <c r="E268" i="3" s="1"/>
  <c r="B268" i="3" s="1"/>
  <c r="H268" i="3"/>
  <c r="G269" i="3"/>
  <c r="E269" i="3" s="1"/>
  <c r="B269" i="3" s="1"/>
  <c r="H269" i="3"/>
  <c r="G270" i="3"/>
  <c r="H270" i="3"/>
  <c r="G271" i="3"/>
  <c r="H271" i="3"/>
  <c r="G272" i="3"/>
  <c r="H272" i="3"/>
  <c r="E272" i="3" s="1"/>
  <c r="B272" i="3" s="1"/>
  <c r="G273" i="3"/>
  <c r="H273" i="3"/>
  <c r="E273" i="3"/>
  <c r="G274" i="3"/>
  <c r="E274" i="3" s="1"/>
  <c r="H274" i="3"/>
  <c r="G275" i="3"/>
  <c r="H275" i="3"/>
  <c r="G276" i="3"/>
  <c r="E276" i="3" s="1"/>
  <c r="B276" i="3" s="1"/>
  <c r="H276" i="3"/>
  <c r="G277" i="3"/>
  <c r="E277" i="3" s="1"/>
  <c r="B277" i="3" s="1"/>
  <c r="H277" i="3"/>
  <c r="G278" i="3"/>
  <c r="E278" i="3" s="1"/>
  <c r="G279" i="3"/>
  <c r="E279" i="3" s="1"/>
  <c r="B279" i="3" s="1"/>
  <c r="H279" i="3"/>
  <c r="G280" i="3"/>
  <c r="H280" i="3"/>
  <c r="G283" i="3"/>
  <c r="H283" i="3"/>
  <c r="G285" i="3"/>
  <c r="H285" i="3"/>
  <c r="L27" i="37"/>
  <c r="K27" i="37"/>
  <c r="L26" i="37"/>
  <c r="K26" i="37"/>
  <c r="L25" i="37"/>
  <c r="K25" i="37"/>
  <c r="L24" i="37"/>
  <c r="K24" i="37"/>
  <c r="L23" i="37"/>
  <c r="K23" i="37"/>
  <c r="L22" i="37"/>
  <c r="K22" i="37"/>
  <c r="L21" i="37"/>
  <c r="K21" i="37"/>
  <c r="H2" i="42"/>
  <c r="K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7" i="3" s="1"/>
  <c r="F298" i="3"/>
  <c r="F295" i="3"/>
  <c r="F294" i="3"/>
  <c r="F293" i="3"/>
  <c r="F291" i="3"/>
  <c r="F290" i="3"/>
  <c r="F288" i="3" s="1"/>
  <c r="F289" i="3"/>
  <c r="F287" i="3"/>
  <c r="F286" i="3"/>
  <c r="F285" i="3"/>
  <c r="F284" i="3"/>
  <c r="F283" i="3"/>
  <c r="F282" i="3"/>
  <c r="F281" i="3"/>
  <c r="F280" i="3"/>
  <c r="F279" i="3"/>
  <c r="F278" i="3"/>
  <c r="F277" i="3"/>
  <c r="F276" i="3"/>
  <c r="F275" i="3"/>
  <c r="F274" i="3"/>
  <c r="B274" i="3"/>
  <c r="F273" i="3"/>
  <c r="B273" i="3"/>
  <c r="F272" i="3"/>
  <c r="F271" i="3"/>
  <c r="F270" i="3"/>
  <c r="F269" i="3"/>
  <c r="F268" i="3"/>
  <c r="F267" i="3"/>
  <c r="F266" i="3"/>
  <c r="F265" i="3"/>
  <c r="B265" i="3" s="1"/>
  <c r="F264" i="3"/>
  <c r="F263" i="3"/>
  <c r="F262" i="3"/>
  <c r="L260" i="3"/>
  <c r="F260" i="3" s="1"/>
  <c r="L258" i="3"/>
  <c r="M258" i="3"/>
  <c r="F258" i="3" s="1"/>
  <c r="B258" i="3" s="1"/>
  <c r="L257" i="3"/>
  <c r="F257" i="3" s="1"/>
  <c r="B257" i="3" s="1"/>
  <c r="M257" i="3"/>
  <c r="L256" i="3"/>
  <c r="F256" i="3" s="1"/>
  <c r="B256" i="3" s="1"/>
  <c r="M256" i="3"/>
  <c r="L255" i="3"/>
  <c r="M255" i="3"/>
  <c r="F255" i="3"/>
  <c r="B255" i="3" s="1"/>
  <c r="L254" i="3"/>
  <c r="F254" i="3" s="1"/>
  <c r="B254" i="3" s="1"/>
  <c r="M254" i="3"/>
  <c r="L253" i="3"/>
  <c r="F253" i="3" s="1"/>
  <c r="B253" i="3" s="1"/>
  <c r="M253" i="3"/>
  <c r="L252" i="3"/>
  <c r="F252" i="3" s="1"/>
  <c r="B252" i="3" s="1"/>
  <c r="M252" i="3"/>
  <c r="L251" i="3"/>
  <c r="F251" i="3" s="1"/>
  <c r="B251" i="3" s="1"/>
  <c r="M251" i="3"/>
  <c r="L250" i="3"/>
  <c r="M250" i="3"/>
  <c r="F250" i="3" s="1"/>
  <c r="B250" i="3" s="1"/>
  <c r="L249" i="3"/>
  <c r="F249" i="3" s="1"/>
  <c r="B249" i="3" s="1"/>
  <c r="M249" i="3"/>
  <c r="L248" i="3"/>
  <c r="F248" i="3" s="1"/>
  <c r="B248" i="3" s="1"/>
  <c r="M248" i="3"/>
  <c r="L247" i="3"/>
  <c r="M247" i="3"/>
  <c r="F247" i="3"/>
  <c r="B247" i="3" s="1"/>
  <c r="L246" i="3"/>
  <c r="F246" i="3" s="1"/>
  <c r="B246" i="3" s="1"/>
  <c r="M246" i="3"/>
  <c r="L245" i="3"/>
  <c r="F245" i="3" s="1"/>
  <c r="B245" i="3" s="1"/>
  <c r="M245" i="3"/>
  <c r="L244" i="3"/>
  <c r="F244" i="3" s="1"/>
  <c r="B244" i="3" s="1"/>
  <c r="M244" i="3"/>
  <c r="L243" i="3"/>
  <c r="F243" i="3" s="1"/>
  <c r="B243" i="3" s="1"/>
  <c r="M243" i="3"/>
  <c r="L242" i="3"/>
  <c r="M242" i="3"/>
  <c r="F242" i="3" s="1"/>
  <c r="B242" i="3" s="1"/>
  <c r="L241" i="3"/>
  <c r="F241" i="3" s="1"/>
  <c r="B241" i="3" s="1"/>
  <c r="M241" i="3"/>
  <c r="L240" i="3"/>
  <c r="F240" i="3" s="1"/>
  <c r="B240" i="3" s="1"/>
  <c r="M240" i="3"/>
  <c r="L239" i="3"/>
  <c r="M239" i="3"/>
  <c r="F239" i="3"/>
  <c r="B239" i="3" s="1"/>
  <c r="L238" i="3"/>
  <c r="M238" i="3"/>
  <c r="F238" i="3" s="1"/>
  <c r="B238" i="3" s="1"/>
  <c r="L237" i="3"/>
  <c r="F237" i="3" s="1"/>
  <c r="B237" i="3" s="1"/>
  <c r="M237" i="3"/>
  <c r="L236" i="3"/>
  <c r="F236" i="3" s="1"/>
  <c r="B236" i="3" s="1"/>
  <c r="M236" i="3"/>
  <c r="L235" i="3"/>
  <c r="F235" i="3" s="1"/>
  <c r="B235" i="3" s="1"/>
  <c r="M235" i="3"/>
  <c r="L234" i="3"/>
  <c r="M234" i="3"/>
  <c r="F234" i="3" s="1"/>
  <c r="B234" i="3" s="1"/>
  <c r="L233" i="3"/>
  <c r="F233" i="3" s="1"/>
  <c r="B233" i="3" s="1"/>
  <c r="M233" i="3"/>
  <c r="L232" i="3"/>
  <c r="F232" i="3" s="1"/>
  <c r="B232" i="3" s="1"/>
  <c r="M232" i="3"/>
  <c r="L231" i="3"/>
  <c r="M231" i="3"/>
  <c r="F231" i="3"/>
  <c r="B231" i="3" s="1"/>
  <c r="L230" i="3"/>
  <c r="M230" i="3"/>
  <c r="F230" i="3" s="1"/>
  <c r="B230" i="3" s="1"/>
  <c r="L229" i="3"/>
  <c r="F229" i="3" s="1"/>
  <c r="B229" i="3" s="1"/>
  <c r="M229" i="3"/>
  <c r="L228" i="3"/>
  <c r="F228" i="3" s="1"/>
  <c r="B228" i="3" s="1"/>
  <c r="M228" i="3"/>
  <c r="L227" i="3"/>
  <c r="F227" i="3" s="1"/>
  <c r="B227" i="3" s="1"/>
  <c r="M227" i="3"/>
  <c r="L226" i="3"/>
  <c r="M226" i="3"/>
  <c r="L225" i="3"/>
  <c r="F225" i="3" s="1"/>
  <c r="B225" i="3" s="1"/>
  <c r="M225" i="3"/>
  <c r="L224" i="3"/>
  <c r="F224" i="3" s="1"/>
  <c r="B224" i="3" s="1"/>
  <c r="M224" i="3"/>
  <c r="L223" i="3"/>
  <c r="M223" i="3"/>
  <c r="F223" i="3"/>
  <c r="B223" i="3" s="1"/>
  <c r="L222" i="3"/>
  <c r="M222" i="3"/>
  <c r="F222" i="3" s="1"/>
  <c r="B222" i="3" s="1"/>
  <c r="L221" i="3"/>
  <c r="F221" i="3" s="1"/>
  <c r="B221" i="3" s="1"/>
  <c r="M221" i="3"/>
  <c r="L220" i="3"/>
  <c r="F220" i="3" s="1"/>
  <c r="B220" i="3" s="1"/>
  <c r="M220" i="3"/>
  <c r="L219" i="3"/>
  <c r="F219" i="3" s="1"/>
  <c r="B219" i="3" s="1"/>
  <c r="M219" i="3"/>
  <c r="L218" i="3"/>
  <c r="M218" i="3"/>
  <c r="L217" i="3"/>
  <c r="F217" i="3" s="1"/>
  <c r="B217" i="3" s="1"/>
  <c r="M217" i="3"/>
  <c r="L216" i="3"/>
  <c r="F216" i="3" s="1"/>
  <c r="B216" i="3" s="1"/>
  <c r="M216" i="3"/>
  <c r="L215" i="3"/>
  <c r="M215" i="3"/>
  <c r="F215" i="3"/>
  <c r="B215" i="3" s="1"/>
  <c r="L214" i="3"/>
  <c r="M214" i="3"/>
  <c r="F214" i="3" s="1"/>
  <c r="B214" i="3" s="1"/>
  <c r="L213" i="3"/>
  <c r="F213" i="3" s="1"/>
  <c r="B213" i="3" s="1"/>
  <c r="M213" i="3"/>
  <c r="F212" i="3"/>
  <c r="L210" i="3"/>
  <c r="F210" i="3" s="1"/>
  <c r="B210" i="3" s="1"/>
  <c r="M210" i="3"/>
  <c r="L209" i="3"/>
  <c r="F209" i="3" s="1"/>
  <c r="B209" i="3" s="1"/>
  <c r="L208" i="3"/>
  <c r="F208" i="3" s="1"/>
  <c r="B208" i="3" s="1"/>
  <c r="L207" i="3"/>
  <c r="M207" i="3"/>
  <c r="L206" i="3"/>
  <c r="F206" i="3" s="1"/>
  <c r="B206" i="3" s="1"/>
  <c r="M206" i="3"/>
  <c r="L205" i="3"/>
  <c r="M205" i="3"/>
  <c r="L204" i="3"/>
  <c r="M204" i="3"/>
  <c r="L203" i="3"/>
  <c r="M203" i="3"/>
  <c r="L202" i="3"/>
  <c r="F202" i="3" s="1"/>
  <c r="B202" i="3" s="1"/>
  <c r="M202" i="3"/>
  <c r="L201" i="3"/>
  <c r="M201" i="3"/>
  <c r="L200" i="3"/>
  <c r="M200" i="3"/>
  <c r="F200" i="3" s="1"/>
  <c r="B200" i="3" s="1"/>
  <c r="L199" i="3"/>
  <c r="F199" i="3" s="1"/>
  <c r="M199" i="3"/>
  <c r="B164" i="3"/>
  <c r="B154" i="3"/>
  <c r="B151" i="3"/>
  <c r="B150" i="3"/>
  <c r="B143" i="3"/>
  <c r="B142" i="3"/>
  <c r="B138" i="3"/>
  <c r="B136" i="3"/>
  <c r="B131" i="3"/>
  <c r="B130" i="3"/>
  <c r="B128" i="3"/>
  <c r="B123" i="3"/>
  <c r="B122" i="3"/>
  <c r="B120" i="3"/>
  <c r="B118" i="3"/>
  <c r="B115" i="3"/>
  <c r="B114" i="3"/>
  <c r="B112" i="3"/>
  <c r="B110" i="3"/>
  <c r="B107" i="3"/>
  <c r="B106" i="3"/>
  <c r="B104" i="3"/>
  <c r="B99" i="3"/>
  <c r="B98" i="3"/>
  <c r="B96" i="3"/>
  <c r="B94" i="3"/>
  <c r="B91" i="3"/>
  <c r="B90" i="3"/>
  <c r="B88" i="3"/>
  <c r="B83" i="3"/>
  <c r="B82" i="3"/>
  <c r="B75" i="3"/>
  <c r="B74" i="3"/>
  <c r="B67" i="3"/>
  <c r="B66" i="3"/>
  <c r="B59" i="3"/>
  <c r="B58" i="3"/>
  <c r="B51" i="3"/>
  <c r="B50" i="3"/>
  <c r="B42" i="3"/>
  <c r="B35" i="3"/>
  <c r="B34" i="3"/>
  <c r="B29" i="3"/>
  <c r="B26" i="3"/>
  <c r="L7" i="3"/>
  <c r="F7" i="3"/>
  <c r="F4" i="3" s="1"/>
  <c r="F261"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6" i="30"/>
  <c r="B5" i="30"/>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D106" i="36"/>
  <c r="C1381" i="37" s="1"/>
  <c r="E97" i="36"/>
  <c r="D1372" i="37" s="1"/>
  <c r="E101" i="36"/>
  <c r="D1376" i="37" s="1"/>
  <c r="E106" i="36"/>
  <c r="D1381" i="37" s="1"/>
  <c r="D114" i="36"/>
  <c r="C1389" i="37" s="1"/>
  <c r="E114" i="36"/>
  <c r="D1389" i="37" s="1"/>
  <c r="D122" i="36"/>
  <c r="C1397" i="37" s="1"/>
  <c r="D125" i="36"/>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D1220" i="37" s="1"/>
  <c r="F253" i="27"/>
  <c r="F252" i="27"/>
  <c r="F251" i="27"/>
  <c r="F250" i="27"/>
  <c r="F249" i="27"/>
  <c r="F248" i="27"/>
  <c r="D247" i="27"/>
  <c r="E247" i="27"/>
  <c r="D1212" i="37" s="1"/>
  <c r="F246" i="27"/>
  <c r="F245" i="27"/>
  <c r="F244" i="27"/>
  <c r="D243" i="27"/>
  <c r="C1208" i="37" s="1"/>
  <c r="E243" i="27"/>
  <c r="D1208" i="37" s="1"/>
  <c r="F242" i="27"/>
  <c r="F241" i="27"/>
  <c r="F240" i="27"/>
  <c r="D239" i="27"/>
  <c r="C1204" i="37" s="1"/>
  <c r="F239" i="27"/>
  <c r="E239" i="27"/>
  <c r="D1204" i="37" s="1"/>
  <c r="F238" i="27"/>
  <c r="F237" i="27"/>
  <c r="D236" i="27"/>
  <c r="E236" i="27"/>
  <c r="F233" i="27"/>
  <c r="F232" i="27"/>
  <c r="D231" i="27"/>
  <c r="E231" i="27"/>
  <c r="D1196" i="37" s="1"/>
  <c r="F230" i="27"/>
  <c r="F229" i="27"/>
  <c r="F228" i="27"/>
  <c r="F227" i="27"/>
  <c r="F226" i="27"/>
  <c r="F225" i="27"/>
  <c r="F224" i="27"/>
  <c r="F223" i="27"/>
  <c r="F222" i="27"/>
  <c r="D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E188" i="27"/>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E154" i="27"/>
  <c r="D1119" i="37" s="1"/>
  <c r="F153" i="27"/>
  <c r="F152" i="27"/>
  <c r="F150" i="27"/>
  <c r="F149" i="27"/>
  <c r="F148" i="27"/>
  <c r="D147" i="27"/>
  <c r="C1112" i="37" s="1"/>
  <c r="E147" i="27"/>
  <c r="D1112" i="37" s="1"/>
  <c r="F146" i="27"/>
  <c r="F145" i="27"/>
  <c r="F144" i="27"/>
  <c r="F143" i="27"/>
  <c r="F142" i="27"/>
  <c r="F141" i="27"/>
  <c r="D140" i="27"/>
  <c r="E140" i="27"/>
  <c r="D1105" i="37" s="1"/>
  <c r="F138" i="27"/>
  <c r="F137" i="27"/>
  <c r="F136" i="27"/>
  <c r="F135" i="27"/>
  <c r="F134" i="27"/>
  <c r="F133" i="27"/>
  <c r="F132" i="27"/>
  <c r="D131" i="27"/>
  <c r="C1096" i="37" s="1"/>
  <c r="F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E76" i="27"/>
  <c r="E75" i="27" s="1"/>
  <c r="F73" i="27"/>
  <c r="F72" i="27"/>
  <c r="F71" i="27"/>
  <c r="F70" i="27"/>
  <c r="D69" i="27"/>
  <c r="E69" i="27"/>
  <c r="D1034" i="37" s="1"/>
  <c r="F68" i="27"/>
  <c r="F67" i="27"/>
  <c r="F66" i="27"/>
  <c r="F65" i="27"/>
  <c r="F64" i="27"/>
  <c r="F63" i="27"/>
  <c r="D62" i="27"/>
  <c r="C1027" i="37" s="1"/>
  <c r="E62" i="27"/>
  <c r="D1027" i="37" s="1"/>
  <c r="F61" i="27"/>
  <c r="F60" i="27"/>
  <c r="F59" i="27"/>
  <c r="D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G541" i="37" s="1"/>
  <c r="D558" i="1"/>
  <c r="C546" i="37" s="1"/>
  <c r="D566" i="1"/>
  <c r="C554" i="37" s="1"/>
  <c r="D571" i="1"/>
  <c r="C559" i="37" s="1"/>
  <c r="D574" i="1"/>
  <c r="C562" i="37" s="1"/>
  <c r="D577" i="1"/>
  <c r="C565" i="37" s="1"/>
  <c r="D580" i="1"/>
  <c r="F580" i="1" s="1"/>
  <c r="D584" i="1"/>
  <c r="C572" i="37" s="1"/>
  <c r="D588" i="1"/>
  <c r="D590" i="1"/>
  <c r="C578" i="37" s="1"/>
  <c r="D593" i="1"/>
  <c r="D597" i="1"/>
  <c r="D602" i="1"/>
  <c r="C590" i="37" s="1"/>
  <c r="D606" i="1"/>
  <c r="C594" i="37" s="1"/>
  <c r="D608" i="1"/>
  <c r="C596" i="37" s="1"/>
  <c r="D615" i="1"/>
  <c r="D620" i="1"/>
  <c r="C608" i="37" s="1"/>
  <c r="D629" i="1"/>
  <c r="D632" i="1"/>
  <c r="C620" i="37" s="1"/>
  <c r="D635" i="1"/>
  <c r="D161" i="1"/>
  <c r="C151" i="37" s="1"/>
  <c r="D167" i="1"/>
  <c r="D172" i="1"/>
  <c r="C162" i="37" s="1"/>
  <c r="D177" i="1"/>
  <c r="C167" i="37" s="1"/>
  <c r="D185" i="1"/>
  <c r="D196" i="1"/>
  <c r="C186" i="37" s="1"/>
  <c r="D205" i="1"/>
  <c r="D210" i="1"/>
  <c r="C200" i="37" s="1"/>
  <c r="D218" i="1"/>
  <c r="D224" i="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D283" i="1"/>
  <c r="C273" i="37" s="1"/>
  <c r="D290" i="1"/>
  <c r="D291" i="1"/>
  <c r="C281" i="37" s="1"/>
  <c r="D355" i="1"/>
  <c r="C344" i="37" s="1"/>
  <c r="D359" i="1"/>
  <c r="C348" i="37" s="1"/>
  <c r="D367" i="1"/>
  <c r="C356" i="37" s="1"/>
  <c r="D372" i="1"/>
  <c r="C361" i="37" s="1"/>
  <c r="D381" i="1"/>
  <c r="C370" i="37" s="1"/>
  <c r="D386" i="1"/>
  <c r="C375" i="37" s="1"/>
  <c r="D391" i="1"/>
  <c r="C380" i="37" s="1"/>
  <c r="D394" i="1"/>
  <c r="C383" i="37" s="1"/>
  <c r="D400" i="1"/>
  <c r="D403" i="1"/>
  <c r="C392" i="37" s="1"/>
  <c r="D405" i="1"/>
  <c r="C394" i="37" s="1"/>
  <c r="D425" i="1"/>
  <c r="D430" i="1"/>
  <c r="C418" i="37" s="1"/>
  <c r="D433" i="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D510" i="1"/>
  <c r="C498" i="37" s="1"/>
  <c r="D519" i="1"/>
  <c r="C507" i="37" s="1"/>
  <c r="D522" i="1"/>
  <c r="C510" i="37" s="1"/>
  <c r="D525" i="1"/>
  <c r="F525" i="1" s="1"/>
  <c r="D528" i="1"/>
  <c r="C516" i="37" s="1"/>
  <c r="D14" i="1"/>
  <c r="D23" i="1"/>
  <c r="D29" i="1"/>
  <c r="C19" i="37" s="1"/>
  <c r="D35" i="1"/>
  <c r="D43" i="1"/>
  <c r="C33" i="37" s="1"/>
  <c r="D46" i="1"/>
  <c r="C36" i="37" s="1"/>
  <c r="D51" i="1"/>
  <c r="C41" i="37" s="1"/>
  <c r="D57" i="1"/>
  <c r="C47" i="37" s="1"/>
  <c r="D60" i="1"/>
  <c r="C50" i="37" s="1"/>
  <c r="H50" i="37" s="1"/>
  <c r="D65" i="1"/>
  <c r="C55" i="37" s="1"/>
  <c r="D68" i="1"/>
  <c r="D71" i="1"/>
  <c r="C61" i="37" s="1"/>
  <c r="D74" i="1"/>
  <c r="C64" i="37" s="1"/>
  <c r="D77" i="1"/>
  <c r="C67" i="37" s="1"/>
  <c r="D80" i="1"/>
  <c r="C70" i="37" s="1"/>
  <c r="D86" i="1"/>
  <c r="C76" i="37" s="1"/>
  <c r="D94" i="1"/>
  <c r="D101" i="1"/>
  <c r="C91" i="37" s="1"/>
  <c r="D109" i="1"/>
  <c r="D117" i="1"/>
  <c r="D122" i="1"/>
  <c r="C112" i="37" s="1"/>
  <c r="D130" i="1"/>
  <c r="D135" i="1"/>
  <c r="C125" i="37" s="1"/>
  <c r="D138" i="1"/>
  <c r="C128" i="37" s="1"/>
  <c r="D142" i="1"/>
  <c r="D141" i="1" s="1"/>
  <c r="D148" i="1"/>
  <c r="D303" i="1"/>
  <c r="D307" i="1"/>
  <c r="C296" i="37" s="1"/>
  <c r="D302" i="1"/>
  <c r="C291" i="37" s="1"/>
  <c r="D315" i="1"/>
  <c r="C304" i="37" s="1"/>
  <c r="D320" i="1"/>
  <c r="C309" i="37" s="1"/>
  <c r="D329" i="1"/>
  <c r="C318" i="37" s="1"/>
  <c r="D334" i="1"/>
  <c r="C323" i="37" s="1"/>
  <c r="D339" i="1"/>
  <c r="C328" i="37" s="1"/>
  <c r="D342" i="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20" i="1"/>
  <c r="F619" i="1"/>
  <c r="F618" i="1"/>
  <c r="F617" i="1"/>
  <c r="F616" i="1"/>
  <c r="F614" i="1"/>
  <c r="F613" i="1"/>
  <c r="F612" i="1"/>
  <c r="F611" i="1"/>
  <c r="F610" i="1"/>
  <c r="F609" i="1"/>
  <c r="F608" i="1"/>
  <c r="F607" i="1"/>
  <c r="F605" i="1"/>
  <c r="F604" i="1"/>
  <c r="F603" i="1"/>
  <c r="F602" i="1"/>
  <c r="F601" i="1"/>
  <c r="F600" i="1"/>
  <c r="F599" i="1"/>
  <c r="F598" i="1"/>
  <c r="F597" i="1"/>
  <c r="F595" i="1"/>
  <c r="F594" i="1"/>
  <c r="F592" i="1"/>
  <c r="F591" i="1"/>
  <c r="F590" i="1"/>
  <c r="F589"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6" i="1"/>
  <c r="F545" i="1"/>
  <c r="F544" i="1"/>
  <c r="F543" i="1"/>
  <c r="F542" i="1"/>
  <c r="F541" i="1"/>
  <c r="F540" i="1"/>
  <c r="F539" i="1"/>
  <c r="F537" i="1"/>
  <c r="F536" i="1"/>
  <c r="F535" i="1"/>
  <c r="F534"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2" i="1"/>
  <c r="F431" i="1"/>
  <c r="F430" i="1"/>
  <c r="F429" i="1"/>
  <c r="F428" i="1"/>
  <c r="F427" i="1"/>
  <c r="F426"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2" i="1"/>
  <c r="F299" i="1"/>
  <c r="F298" i="1"/>
  <c r="F297" i="1"/>
  <c r="F296" i="1"/>
  <c r="F295" i="1"/>
  <c r="F291" i="1"/>
  <c r="F289" i="1"/>
  <c r="F288" i="1"/>
  <c r="F286" i="1"/>
  <c r="F285" i="1"/>
  <c r="F284" i="1"/>
  <c r="F283" i="1"/>
  <c r="F282" i="1"/>
  <c r="F281" i="1"/>
  <c r="F280" i="1"/>
  <c r="F279" i="1"/>
  <c r="F278"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2" i="1"/>
  <c r="F121" i="1"/>
  <c r="F120" i="1"/>
  <c r="F119" i="1"/>
  <c r="F118" i="1"/>
  <c r="F117" i="1"/>
  <c r="F115" i="1"/>
  <c r="F114" i="1"/>
  <c r="F113" i="1"/>
  <c r="F112" i="1"/>
  <c r="F111" i="1"/>
  <c r="F110"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7" i="1"/>
  <c r="F66" i="1"/>
  <c r="F65" i="1"/>
  <c r="F64" i="1"/>
  <c r="F63" i="1"/>
  <c r="F62" i="1"/>
  <c r="F61" i="1"/>
  <c r="F59" i="1"/>
  <c r="F58" i="1"/>
  <c r="F57" i="1"/>
  <c r="F55" i="1"/>
  <c r="F54" i="1"/>
  <c r="F53" i="1"/>
  <c r="F52" i="1"/>
  <c r="F49" i="1"/>
  <c r="F48" i="1"/>
  <c r="F47" i="1"/>
  <c r="F46" i="1"/>
  <c r="F45" i="1"/>
  <c r="F44" i="1"/>
  <c r="F43" i="1"/>
  <c r="F42" i="1"/>
  <c r="F41" i="1"/>
  <c r="F40" i="1"/>
  <c r="F39" i="1"/>
  <c r="F38" i="1"/>
  <c r="F37" i="1"/>
  <c r="F36"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47" i="42"/>
  <c r="F46" i="36"/>
  <c r="F50" i="36"/>
  <c r="F114" i="36"/>
  <c r="F43" i="36"/>
  <c r="F13" i="36"/>
  <c r="F29" i="36"/>
  <c r="F73" i="36"/>
  <c r="F97" i="36"/>
  <c r="F42" i="36"/>
  <c r="G1444" i="37" l="1"/>
  <c r="I1444" i="37" s="1"/>
  <c r="G1383" i="37"/>
  <c r="G1374" i="37"/>
  <c r="E96" i="36"/>
  <c r="D1371" i="37" s="1"/>
  <c r="G686" i="37"/>
  <c r="E30" i="3"/>
  <c r="B30" i="3" s="1"/>
  <c r="G640" i="37"/>
  <c r="G639" i="37"/>
  <c r="G638" i="37"/>
  <c r="G288" i="37"/>
  <c r="G272" i="37"/>
  <c r="G211" i="37"/>
  <c r="G209" i="37"/>
  <c r="G193" i="37"/>
  <c r="G191" i="37"/>
  <c r="G189" i="37"/>
  <c r="G185" i="37"/>
  <c r="F207" i="3"/>
  <c r="B207" i="3" s="1"/>
  <c r="G183" i="37"/>
  <c r="E43" i="3"/>
  <c r="B43" i="3" s="1"/>
  <c r="F205" i="3"/>
  <c r="B205" i="3" s="1"/>
  <c r="G181" i="37"/>
  <c r="G180" i="37"/>
  <c r="G177" i="37"/>
  <c r="G166" i="37"/>
  <c r="G164" i="37"/>
  <c r="H162" i="37"/>
  <c r="G163" i="37"/>
  <c r="G160" i="37"/>
  <c r="G159" i="37"/>
  <c r="F161" i="1"/>
  <c r="G148" i="37"/>
  <c r="E141" i="1"/>
  <c r="D131" i="37" s="1"/>
  <c r="F135" i="1"/>
  <c r="G117" i="37"/>
  <c r="G78" i="37"/>
  <c r="H64" i="37"/>
  <c r="G65" i="37"/>
  <c r="G59" i="37"/>
  <c r="G1560" i="37"/>
  <c r="K59" i="42"/>
  <c r="G1548" i="37"/>
  <c r="H1517" i="37"/>
  <c r="G1508" i="37"/>
  <c r="G1495" i="37"/>
  <c r="G1491" i="37"/>
  <c r="G1468" i="37"/>
  <c r="G1254" i="37"/>
  <c r="E263" i="3"/>
  <c r="B263" i="3" s="1"/>
  <c r="G1203" i="37"/>
  <c r="E285" i="3"/>
  <c r="E175" i="27"/>
  <c r="G1141" i="37"/>
  <c r="E283" i="3"/>
  <c r="B283" i="3" s="1"/>
  <c r="G1129" i="37"/>
  <c r="G1125" i="37"/>
  <c r="G1035" i="37"/>
  <c r="G988" i="37"/>
  <c r="G987" i="37"/>
  <c r="F201" i="3"/>
  <c r="B201" i="3" s="1"/>
  <c r="G1373" i="37"/>
  <c r="D96" i="36"/>
  <c r="G698" i="37"/>
  <c r="G697" i="37"/>
  <c r="G694" i="37"/>
  <c r="G692" i="37"/>
  <c r="G690" i="37"/>
  <c r="G689" i="37"/>
  <c r="G659" i="37"/>
  <c r="G646" i="37"/>
  <c r="H641" i="37"/>
  <c r="G402" i="37"/>
  <c r="G395" i="37"/>
  <c r="G365" i="37"/>
  <c r="G351" i="37"/>
  <c r="G289" i="37"/>
  <c r="G287" i="37"/>
  <c r="F421" i="1"/>
  <c r="D647" i="1"/>
  <c r="C635" i="37" s="1"/>
  <c r="G286" i="37"/>
  <c r="G190" i="37"/>
  <c r="G188" i="37"/>
  <c r="F196" i="1"/>
  <c r="G184" i="37"/>
  <c r="G179" i="37"/>
  <c r="G178" i="37"/>
  <c r="G176" i="37"/>
  <c r="G174" i="37"/>
  <c r="F177" i="1"/>
  <c r="G170" i="37"/>
  <c r="E41" i="3"/>
  <c r="B41" i="3" s="1"/>
  <c r="H158" i="37"/>
  <c r="F204" i="3"/>
  <c r="B204" i="3" s="1"/>
  <c r="F138" i="1"/>
  <c r="G130" i="37"/>
  <c r="G129" i="37"/>
  <c r="G127" i="37"/>
  <c r="E33" i="3"/>
  <c r="B33" i="3" s="1"/>
  <c r="F203" i="3"/>
  <c r="B203" i="3" s="1"/>
  <c r="E264" i="3"/>
  <c r="B264" i="3" s="1"/>
  <c r="G1214" i="37"/>
  <c r="G1213" i="37"/>
  <c r="B285" i="3"/>
  <c r="G1151" i="37"/>
  <c r="E280" i="3"/>
  <c r="B280" i="3" s="1"/>
  <c r="G1047" i="37"/>
  <c r="G1043" i="37"/>
  <c r="G1024" i="37"/>
  <c r="F51" i="27"/>
  <c r="G997" i="37"/>
  <c r="G993" i="37"/>
  <c r="G981" i="37"/>
  <c r="G980" i="37"/>
  <c r="I7" i="3"/>
  <c r="I14" i="3"/>
  <c r="L296" i="3"/>
  <c r="F296" i="3" s="1"/>
  <c r="F292" i="3" s="1"/>
  <c r="F51" i="1"/>
  <c r="E314" i="1"/>
  <c r="D303" i="37" s="1"/>
  <c r="D348" i="37"/>
  <c r="E354" i="1"/>
  <c r="D343" i="37" s="1"/>
  <c r="E257" i="1"/>
  <c r="D247" i="37" s="1"/>
  <c r="C331" i="37"/>
  <c r="F342" i="1"/>
  <c r="C292" i="37"/>
  <c r="F303" i="1"/>
  <c r="C107" i="37"/>
  <c r="D116" i="1"/>
  <c r="C106" i="37" s="1"/>
  <c r="C25" i="37"/>
  <c r="F35" i="1"/>
  <c r="D518" i="1"/>
  <c r="C506" i="37" s="1"/>
  <c r="G481" i="37"/>
  <c r="C280" i="37"/>
  <c r="F290" i="1"/>
  <c r="C214" i="37"/>
  <c r="F224" i="1"/>
  <c r="C157" i="37"/>
  <c r="H157" i="37" s="1"/>
  <c r="D160" i="1"/>
  <c r="F167" i="1"/>
  <c r="D628" i="1"/>
  <c r="C990" i="37"/>
  <c r="H990" i="37" s="1"/>
  <c r="D18" i="27"/>
  <c r="C983" i="37" s="1"/>
  <c r="C1034" i="37"/>
  <c r="F69" i="27"/>
  <c r="D1153" i="37"/>
  <c r="E187" i="27"/>
  <c r="D1152" i="37" s="1"/>
  <c r="C1196" i="37"/>
  <c r="F231" i="27"/>
  <c r="C1201" i="37"/>
  <c r="F236" i="27"/>
  <c r="D13" i="33"/>
  <c r="C1425" i="37" s="1"/>
  <c r="C1376" i="37"/>
  <c r="F101" i="36"/>
  <c r="C1343" i="37"/>
  <c r="F68" i="36"/>
  <c r="B7" i="30"/>
  <c r="B7" i="1"/>
  <c r="D30" i="30"/>
  <c r="C1486" i="37" s="1"/>
  <c r="G1486" i="37" s="1"/>
  <c r="F226" i="3"/>
  <c r="B226" i="3" s="1"/>
  <c r="I1437" i="37"/>
  <c r="D41" i="37"/>
  <c r="E50" i="1"/>
  <c r="D40" i="37" s="1"/>
  <c r="C138" i="37"/>
  <c r="D147" i="1"/>
  <c r="F148" i="1"/>
  <c r="C99" i="37"/>
  <c r="F109" i="1"/>
  <c r="C58" i="37"/>
  <c r="F68" i="1"/>
  <c r="H41" i="37"/>
  <c r="C421" i="37"/>
  <c r="F433" i="1"/>
  <c r="C208" i="37"/>
  <c r="F218" i="1"/>
  <c r="C175" i="37"/>
  <c r="F185" i="1"/>
  <c r="C576" i="37"/>
  <c r="D583" i="1"/>
  <c r="C571" i="37" s="1"/>
  <c r="C1153" i="37"/>
  <c r="F188" i="27"/>
  <c r="C1186" i="37"/>
  <c r="F221" i="27"/>
  <c r="D203" i="27"/>
  <c r="F553" i="1"/>
  <c r="C120" i="37"/>
  <c r="F130" i="1"/>
  <c r="G179" i="3"/>
  <c r="E179" i="3" s="1"/>
  <c r="B179" i="3" s="1"/>
  <c r="D13" i="1"/>
  <c r="C3" i="37" s="1"/>
  <c r="C493" i="37"/>
  <c r="F505" i="1"/>
  <c r="C389" i="37"/>
  <c r="D399" i="1"/>
  <c r="C388" i="37" s="1"/>
  <c r="C267" i="37"/>
  <c r="F277" i="1"/>
  <c r="C623" i="37"/>
  <c r="F635" i="1"/>
  <c r="C603" i="37"/>
  <c r="F615" i="1"/>
  <c r="C1041" i="37"/>
  <c r="F76" i="27"/>
  <c r="D75" i="27"/>
  <c r="C1040" i="37" s="1"/>
  <c r="D1463" i="37"/>
  <c r="K55" i="42"/>
  <c r="C1400" i="37"/>
  <c r="F125" i="36"/>
  <c r="C1371" i="37"/>
  <c r="G1371" i="37" s="1"/>
  <c r="I1435" i="37"/>
  <c r="F588" i="1"/>
  <c r="D134" i="1"/>
  <c r="C84" i="37"/>
  <c r="D85" i="1"/>
  <c r="C75" i="37" s="1"/>
  <c r="F425" i="1"/>
  <c r="D424" i="1"/>
  <c r="C195" i="37"/>
  <c r="H195" i="37" s="1"/>
  <c r="D204" i="1"/>
  <c r="C194" i="37" s="1"/>
  <c r="C581" i="37"/>
  <c r="F593" i="1"/>
  <c r="C1023" i="37"/>
  <c r="F58" i="27"/>
  <c r="E92" i="27"/>
  <c r="D1058" i="37"/>
  <c r="C1076" i="37"/>
  <c r="D92" i="27"/>
  <c r="C1057" i="37" s="1"/>
  <c r="C1105" i="37"/>
  <c r="F140" i="27"/>
  <c r="D139" i="27"/>
  <c r="C1104" i="37" s="1"/>
  <c r="C1119" i="37"/>
  <c r="G1119" i="37" s="1"/>
  <c r="F154" i="27"/>
  <c r="D151" i="27"/>
  <c r="D1201" i="37"/>
  <c r="E235" i="27"/>
  <c r="D1200" i="37" s="1"/>
  <c r="C1212" i="37"/>
  <c r="F247" i="27"/>
  <c r="C1220" i="37"/>
  <c r="F255" i="27"/>
  <c r="D254" i="27"/>
  <c r="C1219" i="37" s="1"/>
  <c r="F218" i="3"/>
  <c r="B218" i="3" s="1"/>
  <c r="I1440" i="37"/>
  <c r="I1436" i="37"/>
  <c r="G1389" i="37"/>
  <c r="H328" i="37"/>
  <c r="H304" i="37"/>
  <c r="H19" i="37"/>
  <c r="H1295" i="37"/>
  <c r="D13" i="30"/>
  <c r="C1469" i="37" s="1"/>
  <c r="H1469" i="37" s="1"/>
  <c r="L20" i="37"/>
  <c r="H1489" i="37"/>
  <c r="G1558" i="37"/>
  <c r="G1554" i="37"/>
  <c r="G1550" i="37"/>
  <c r="G1547" i="37"/>
  <c r="G1543" i="37"/>
  <c r="G1538" i="37"/>
  <c r="G1534" i="37"/>
  <c r="G1530" i="37"/>
  <c r="G1527" i="37"/>
  <c r="G1523" i="37"/>
  <c r="G1518" i="37"/>
  <c r="G1514" i="37"/>
  <c r="G1506" i="37"/>
  <c r="G1482" i="37"/>
  <c r="G1478" i="37"/>
  <c r="G1475" i="37"/>
  <c r="G1367" i="37"/>
  <c r="G1360" i="37"/>
  <c r="G1339" i="37"/>
  <c r="G1330" i="37"/>
  <c r="G1326" i="37"/>
  <c r="G1320" i="37"/>
  <c r="G1315" i="37"/>
  <c r="G1311" i="37"/>
  <c r="G1303" i="37"/>
  <c r="G1299" i="37"/>
  <c r="G1290" i="37"/>
  <c r="G1283" i="37"/>
  <c r="G1279" i="37"/>
  <c r="G1135" i="37"/>
  <c r="G1130" i="37"/>
  <c r="G1114" i="37"/>
  <c r="G1084" i="37"/>
  <c r="G1080" i="37"/>
  <c r="G1036" i="37"/>
  <c r="G1031" i="37"/>
  <c r="G1021" i="37"/>
  <c r="G1017" i="37"/>
  <c r="G1005" i="37"/>
  <c r="G1001" i="37"/>
  <c r="G986" i="37"/>
  <c r="G1561" i="37"/>
  <c r="G1542" i="37"/>
  <c r="G1522" i="37"/>
  <c r="G1509" i="37"/>
  <c r="G1502" i="37"/>
  <c r="G1474" i="37"/>
  <c r="G1470" i="37"/>
  <c r="G1465" i="37"/>
  <c r="G1445" i="37"/>
  <c r="G1368" i="37"/>
  <c r="G1340" i="37"/>
  <c r="G1331" i="37"/>
  <c r="G1327" i="37"/>
  <c r="G1316" i="37"/>
  <c r="G1312" i="37"/>
  <c r="G1300" i="37"/>
  <c r="G1296" i="37"/>
  <c r="G1291" i="37"/>
  <c r="G1284" i="37"/>
  <c r="G1280" i="37"/>
  <c r="G1085" i="37"/>
  <c r="G1081" i="37"/>
  <c r="G1077" i="37"/>
  <c r="H76" i="37"/>
  <c r="G223" i="37"/>
  <c r="E45" i="33"/>
  <c r="D1457" i="37" s="1"/>
  <c r="H1389" i="37"/>
  <c r="H1357" i="37"/>
  <c r="G1557" i="37"/>
  <c r="G1301" i="37"/>
  <c r="G1297" i="37"/>
  <c r="G1285" i="37"/>
  <c r="G1281" i="37"/>
  <c r="G1277" i="37"/>
  <c r="G1273" i="37"/>
  <c r="G1269" i="37"/>
  <c r="G1265" i="37"/>
  <c r="G1261" i="37"/>
  <c r="G1257" i="37"/>
  <c r="G1253" i="37"/>
  <c r="G1249" i="37"/>
  <c r="G1245" i="37"/>
  <c r="G1241" i="37"/>
  <c r="G1237" i="37"/>
  <c r="G1233" i="37"/>
  <c r="G1229" i="37"/>
  <c r="G1225" i="37"/>
  <c r="G1221" i="37"/>
  <c r="G1194" i="37"/>
  <c r="G1190" i="37"/>
  <c r="G1164" i="37"/>
  <c r="G1111" i="37"/>
  <c r="G1107" i="37"/>
  <c r="G1086" i="37"/>
  <c r="G1082" i="37"/>
  <c r="G1078" i="37"/>
  <c r="G1054" i="37"/>
  <c r="G1046" i="37"/>
  <c r="G1042" i="37"/>
  <c r="G1038" i="37"/>
  <c r="G1033" i="37"/>
  <c r="G1029" i="37"/>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G1559" i="37"/>
  <c r="G1555" i="37"/>
  <c r="G1539" i="37"/>
  <c r="G1535" i="37"/>
  <c r="G1519" i="37"/>
  <c r="G1515" i="37"/>
  <c r="G1507" i="37"/>
  <c r="G1500" i="37"/>
  <c r="G1496" i="37"/>
  <c r="G1490" i="37"/>
  <c r="G1487" i="37"/>
  <c r="G1483" i="37"/>
  <c r="G1479" i="37"/>
  <c r="G1472" i="37"/>
  <c r="G1467" i="37"/>
  <c r="G1447"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19" i="37"/>
  <c r="G998" i="37"/>
  <c r="G994" i="37"/>
  <c r="G688" i="37"/>
  <c r="G684" i="37"/>
  <c r="G680" i="37"/>
  <c r="G676" i="37"/>
  <c r="G672" i="37"/>
  <c r="G668" i="37"/>
  <c r="G664" i="37"/>
  <c r="G660" i="37"/>
  <c r="G656" i="37"/>
  <c r="G652" i="37"/>
  <c r="G648" i="37"/>
  <c r="G644" i="37"/>
  <c r="G607" i="37"/>
  <c r="G595" i="37"/>
  <c r="G580" i="37"/>
  <c r="G560" i="37"/>
  <c r="G553" i="37"/>
  <c r="G549" i="37"/>
  <c r="G545" i="37"/>
  <c r="G527" i="37"/>
  <c r="G523" i="37"/>
  <c r="G515" i="37"/>
  <c r="G511" i="37"/>
  <c r="G505" i="37"/>
  <c r="G501" i="37"/>
  <c r="G479" i="37"/>
  <c r="G453"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685" i="37"/>
  <c r="G681" i="37"/>
  <c r="G677" i="37"/>
  <c r="G673" i="37"/>
  <c r="G669" i="37"/>
  <c r="G665" i="37"/>
  <c r="G661" i="37"/>
  <c r="G657" i="37"/>
  <c r="G653" i="37"/>
  <c r="G649" i="37"/>
  <c r="G645" i="37"/>
  <c r="G621" i="37"/>
  <c r="G604" i="37"/>
  <c r="G569" i="37"/>
  <c r="G561" i="37"/>
  <c r="G550" i="37"/>
  <c r="G542" i="37"/>
  <c r="G528" i="37"/>
  <c r="G512" i="37"/>
  <c r="G525" i="37"/>
  <c r="G503" i="37"/>
  <c r="G499" i="37"/>
  <c r="G477" i="37"/>
  <c r="G465" i="37"/>
  <c r="G444" i="37"/>
  <c r="G440" i="37"/>
  <c r="G467" i="37"/>
  <c r="G455" i="37"/>
  <c r="G434" i="37"/>
  <c r="G403" i="37"/>
  <c r="G330" i="37"/>
  <c r="G305" i="37"/>
  <c r="G295" i="37"/>
  <c r="G279" i="37"/>
  <c r="G275" i="37"/>
  <c r="G269" i="37"/>
  <c r="G241" i="37"/>
  <c r="G216" i="37"/>
  <c r="G196" i="37"/>
  <c r="G134" i="37"/>
  <c r="G582" i="37"/>
  <c r="G544" i="37"/>
  <c r="G524" i="37"/>
  <c r="G514" i="37"/>
  <c r="G502" i="37"/>
  <c r="G480" i="37"/>
  <c r="G468" i="37"/>
  <c r="G456" i="37"/>
  <c r="G435" i="37"/>
  <c r="G306" i="37"/>
  <c r="G276" i="37"/>
  <c r="G270" i="37"/>
  <c r="G255" i="37"/>
  <c r="G227" i="37"/>
  <c r="G197" i="37"/>
  <c r="G135" i="37"/>
  <c r="G443" i="37"/>
  <c r="G439"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332" i="37"/>
  <c r="G326" i="37"/>
  <c r="G314" i="37"/>
  <c r="G310" i="37"/>
  <c r="G171" i="37"/>
  <c r="G156" i="37"/>
  <c r="G152" i="37"/>
  <c r="G109" i="37"/>
  <c r="G105" i="37"/>
  <c r="G101" i="37"/>
  <c r="G90" i="37"/>
  <c r="G86" i="37"/>
  <c r="G43" i="37"/>
  <c r="G39" i="37"/>
  <c r="G29" i="37"/>
  <c r="G16"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C616" i="37"/>
  <c r="F628" i="1"/>
  <c r="B199" i="3"/>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H1317" i="37"/>
  <c r="H1287" i="37"/>
  <c r="G1287"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H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1000" i="37"/>
  <c r="H1000" i="37"/>
  <c r="G1006" i="37"/>
  <c r="H1006" i="37"/>
  <c r="G1012" i="37"/>
  <c r="H1012" i="37"/>
  <c r="F62" i="27"/>
  <c r="G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H1201" i="37"/>
  <c r="E254" i="27"/>
  <c r="D1219" i="37" s="1"/>
  <c r="G1219" i="37" s="1"/>
  <c r="G1458" i="37"/>
  <c r="H1458" i="37"/>
  <c r="H1412" i="37"/>
  <c r="G1412" i="37"/>
  <c r="G1397" i="37"/>
  <c r="G1381" i="37"/>
  <c r="H1381" i="37"/>
  <c r="H1364" i="37"/>
  <c r="G1348" i="37"/>
  <c r="H1348" i="37"/>
  <c r="G1325" i="37"/>
  <c r="H1325" i="37"/>
  <c r="G1310" i="37"/>
  <c r="H1310"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71" i="37"/>
  <c r="H1332" i="37"/>
  <c r="D47" i="30"/>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G1041" i="37"/>
  <c r="E84" i="27"/>
  <c r="D1049" i="37" s="1"/>
  <c r="H1049" i="37" s="1"/>
  <c r="F85" i="27"/>
  <c r="F93" i="27"/>
  <c r="F111" i="27"/>
  <c r="F139" i="27"/>
  <c r="G1105" i="37"/>
  <c r="H1105" i="37"/>
  <c r="F147" i="2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317" i="37"/>
  <c r="G157" i="37"/>
  <c r="G336" i="37"/>
  <c r="G318" i="37"/>
  <c r="G296" i="37"/>
  <c r="G175" i="37"/>
  <c r="G328" i="37"/>
  <c r="G304" i="37"/>
  <c r="G106" i="37"/>
  <c r="G91" i="37"/>
  <c r="G76" i="37"/>
  <c r="G162" i="37"/>
  <c r="G138" i="37"/>
  <c r="G128" i="37"/>
  <c r="G33" i="37"/>
  <c r="G4" i="37"/>
  <c r="G112" i="37"/>
  <c r="G70" i="37"/>
  <c r="G64" i="37"/>
  <c r="G58" i="37"/>
  <c r="G50" i="37"/>
  <c r="G19" i="37"/>
  <c r="F96" i="36" l="1"/>
  <c r="F647" i="1"/>
  <c r="F204" i="1"/>
  <c r="F160" i="1"/>
  <c r="F116" i="1"/>
  <c r="D48" i="30"/>
  <c r="C1504" i="37" s="1"/>
  <c r="G1201" i="37"/>
  <c r="F151" i="27"/>
  <c r="F84" i="27"/>
  <c r="H1040" i="37"/>
  <c r="G24" i="3"/>
  <c r="E24" i="3" s="1"/>
  <c r="B24" i="3" s="1"/>
  <c r="C150" i="37"/>
  <c r="G132" i="37"/>
  <c r="F75" i="27"/>
  <c r="G990" i="37"/>
  <c r="G983" i="37"/>
  <c r="D13" i="27"/>
  <c r="F18" i="27"/>
  <c r="I1461" i="37"/>
  <c r="I1450" i="37"/>
  <c r="I1448" i="37"/>
  <c r="I1455" i="37"/>
  <c r="I1464" i="37"/>
  <c r="G1049" i="37"/>
  <c r="H635" i="37"/>
  <c r="H1104" i="37"/>
  <c r="C137" i="37"/>
  <c r="F147" i="1"/>
  <c r="I1451" i="37"/>
  <c r="I1460" i="37"/>
  <c r="E531" i="1"/>
  <c r="E163" i="3"/>
  <c r="B163" i="3" s="1"/>
  <c r="C412" i="37"/>
  <c r="F424" i="1"/>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K57" i="42"/>
  <c r="H506" i="37"/>
  <c r="I1446" i="37"/>
  <c r="D1199" i="37"/>
  <c r="K46" i="42"/>
  <c r="G521" i="37"/>
  <c r="H521" i="37"/>
  <c r="C584" i="37"/>
  <c r="F596" i="1"/>
  <c r="G213" i="37"/>
  <c r="I1459" i="37"/>
  <c r="H1219" i="37"/>
  <c r="G451" i="37"/>
  <c r="H451" i="37"/>
  <c r="D150" i="37"/>
  <c r="E159" i="1"/>
  <c r="H194" i="37"/>
  <c r="H75" i="37"/>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G150" i="37" l="1"/>
  <c r="K58" i="42"/>
  <c r="G291" i="3"/>
  <c r="E291" i="3" s="1"/>
  <c r="B291" i="3" s="1"/>
  <c r="F13" i="27"/>
  <c r="H150" i="37"/>
  <c r="C978" i="37"/>
  <c r="J43" i="42"/>
  <c r="H124" i="37"/>
  <c r="G124" i="37"/>
  <c r="G137" i="37"/>
  <c r="H137" i="37"/>
  <c r="G295" i="3"/>
  <c r="E295" i="3" s="1"/>
  <c r="B295" i="3" s="1"/>
  <c r="G1116" i="37"/>
  <c r="C149" i="37"/>
  <c r="D292" i="1"/>
  <c r="D293" i="1" s="1"/>
  <c r="F159" i="1"/>
  <c r="J40" i="42"/>
  <c r="C1199" i="37"/>
  <c r="F234" i="27"/>
  <c r="J46" i="42"/>
  <c r="C1039" i="37"/>
  <c r="J44" i="42"/>
  <c r="F74" i="27"/>
  <c r="D1139" i="37"/>
  <c r="K45" i="42"/>
  <c r="E173" i="27"/>
  <c r="D1138" i="37" s="1"/>
  <c r="C342" i="37"/>
  <c r="D411" i="1"/>
  <c r="F353" i="1"/>
  <c r="D978" i="37"/>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290" i="37" l="1"/>
  <c r="H978" i="37"/>
  <c r="C4" i="30"/>
  <c r="L37" i="37" s="1"/>
  <c r="G978"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E4" i="27" l="1"/>
  <c r="L34" i="37" s="1"/>
  <c r="G267" i="3"/>
  <c r="E267" i="3" s="1"/>
  <c r="B267" i="3"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Q19" i="3" s="1"/>
  <c r="F644" i="1"/>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<sst xmlns="http://schemas.openxmlformats.org/spreadsheetml/2006/main" count="4758" uniqueCount="4303">
  <si>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</si>
  <si>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</si>
  <si>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</si>
  <si>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</si>
  <si>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</si>
  <si>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</si>
  <si>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</si>
  <si>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</si>
  <si>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</si>
  <si>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</si>
  <si>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</si>
  <si>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</si>
  <si>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</si>
  <si>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</si>
  <si>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</si>
  <si>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</si>
  <si>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</si>
  <si>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</si>
  <si>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</si>
  <si>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</si>
  <si>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</si>
  <si>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</si>
  <si>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</si>
  <si>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</si>
  <si>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</si>
  <si>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</si>
  <si>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</si>
  <si>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</si>
  <si>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</si>
  <si>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</si>
  <si>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</si>
  <si>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</si>
  <si>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</si>
  <si>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</si>
  <si>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</si>
  <si>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</si>
  <si>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</si>
  <si>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</si>
  <si>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</si>
  <si>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</si>
  <si>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</si>
  <si>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</si>
  <si>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</si>
  <si>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</si>
  <si>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</si>
  <si>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</si>
  <si>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</si>
  <si>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</si>
  <si>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</si>
  <si>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</si>
  <si>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</si>
  <si>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</si>
  <si>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</si>
  <si>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</si>
  <si>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</si>
  <si>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</si>
  <si>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</si>
  <si>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</si>
  <si>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</si>
  <si>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</si>
  <si>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</si>
  <si>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</si>
  <si>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</si>
  <si>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</si>
  <si>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</si>
  <si>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</si>
  <si>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</si>
  <si>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</si>
  <si>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</si>
  <si>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</si>
  <si>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</si>
  <si>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</si>
  <si>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</si>
  <si>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</si>
  <si>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</si>
  <si>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</si>
  <si>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</si>
  <si>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</si>
  <si>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</si>
  <si>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</si>
  <si>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</si>
  <si>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</si>
  <si>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</si>
  <si>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</si>
  <si>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</si>
  <si>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</si>
  <si>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</si>
  <si>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</si>
  <si>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</si>
  <si>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</si>
  <si>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</si>
  <si>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</si>
  <si>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</si>
  <si>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</si>
  <si>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</si>
  <si>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</si>
  <si>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</si>
  <si>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</si>
  <si>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</si>
  <si>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</si>
  <si>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</si>
  <si>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</si>
  <si>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</si>
  <si>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</si>
  <si>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</si>
  <si>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</si>
  <si>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</si>
  <si>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</si>
  <si>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</si>
  <si>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</si>
  <si>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</si>
  <si>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</si>
  <si>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</si>
  <si>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</si>
  <si>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</si>
  <si>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</si>
  <si>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</si>
  <si>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</si>
  <si>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</si>
  <si>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</si>
  <si>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</si>
  <si>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</si>
  <si>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</si>
  <si>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</si>
  <si>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</si>
  <si>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</si>
  <si>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</si>
  <si>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</si>
  <si>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</si>
  <si>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</si>
  <si>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</si>
  <si>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</si>
  <si>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</si>
  <si>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</si>
  <si>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</si>
  <si>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</si>
  <si>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</si>
  <si>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</si>
  <si>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</si>
  <si>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</si>
  <si>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</si>
  <si>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</si>
  <si>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</si>
  <si>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</si>
  <si>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</si>
  <si>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</si>
  <si>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</si>
  <si>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</si>
  <si>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</si>
  <si>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</si>
  <si>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</si>
  <si>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</si>
  <si>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</si>
  <si>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</si>
  <si>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</si>
  <si>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</si>
  <si>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</si>
  <si>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</si>
  <si>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</si>
  <si>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</si>
  <si>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</si>
  <si>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</si>
  <si>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</si>
  <si>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</si>
  <si>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</si>
  <si>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</si>
  <si>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</si>
  <si>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</si>
  <si>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</si>
  <si>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</si>
  <si>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</si>
  <si>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</si>
  <si>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</si>
  <si>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</si>
  <si>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</si>
  <si>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</si>
  <si>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</si>
  <si>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</si>
  <si>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</si>
  <si>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</si>
  <si>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</si>
  <si>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</si>
  <si>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</si>
  <si>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</si>
  <si>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</si>
  <si>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</si>
  <si>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</si>
  <si>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</si>
  <si>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</si>
  <si>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</si>
  <si>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</si>
  <si>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</si>
  <si>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</si>
  <si>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</si>
  <si>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</si>
  <si>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</si>
  <si>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</si>
  <si>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</si>
  <si>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</si>
  <si>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</si>
  <si>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</si>
  <si>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</si>
  <si>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</si>
  <si>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</si>
  <si>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</si>
  <si>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</si>
  <si>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</si>
  <si>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</si>
  <si>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</si>
  <si>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</si>
  <si>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</si>
  <si>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</si>
  <si>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</si>
  <si>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</si>
  <si>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</si>
  <si>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</si>
  <si>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</si>
  <si>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</si>
  <si>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</si>
  <si>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</si>
  <si>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</si>
  <si>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</si>
  <si>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</si>
  <si>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</si>
  <si>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</si>
  <si>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</si>
  <si>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</si>
  <si>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</si>
  <si>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</si>
  <si>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</si>
  <si>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</si>
  <si>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</si>
  <si>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</si>
  <si>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</si>
  <si>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</si>
  <si>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</si>
  <si>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</si>
  <si>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</si>
  <si>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</si>
  <si>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</si>
  <si>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</si>
  <si>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</si>
  <si>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</si>
  <si>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</si>
  <si>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</si>
  <si>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</si>
  <si>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</si>
  <si>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</si>
  <si>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</si>
  <si>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</si>
  <si>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</si>
  <si>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</si>
  <si>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</si>
  <si>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</si>
  <si>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</si>
  <si>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</si>
  <si>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</si>
  <si>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</si>
  <si>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</si>
  <si>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</si>
  <si>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</si>
  <si>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</si>
  <si>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</si>
  <si>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</si>
  <si>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</si>
  <si>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</si>
  <si>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</si>
  <si>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</si>
  <si>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</si>
  <si>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</si>
  <si>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</si>
  <si>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</si>
  <si>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</si>
  <si>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</si>
  <si>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</si>
  <si>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</si>
  <si>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</si>
  <si>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</si>
  <si>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</si>
  <si>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</si>
  <si>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</si>
  <si>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</si>
  <si>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</si>
  <si>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</si>
  <si>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</si>
  <si>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</si>
  <si>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</si>
  <si>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</si>
  <si>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</si>
  <si>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</si>
  <si>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</si>
  <si>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</si>
  <si>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</si>
  <si>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</si>
  <si>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</si>
  <si>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</si>
  <si>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</si>
  <si>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</si>
  <si>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</si>
  <si>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</si>
  <si>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</si>
  <si>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</si>
  <si>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</si>
  <si>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</si>
  <si>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</si>
  <si>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</si>
  <si>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</si>
  <si>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</si>
  <si>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</si>
  <si>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</si>
  <si>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</si>
  <si>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</si>
  <si>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</si>
  <si>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</si>
  <si>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</si>
  <si>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</si>
  <si>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</si>
  <si>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</si>
  <si>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</si>
  <si>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</si>
  <si>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</si>
  <si>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</si>
  <si>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</si>
  <si>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</si>
  <si>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</si>
  <si>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</si>
  <si>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</si>
  <si>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</si>
  <si>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</si>
  <si>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</si>
  <si>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</si>
  <si>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</si>
  <si>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</si>
  <si>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</si>
  <si>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</si>
  <si>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</si>
  <si>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</si>
  <si>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</si>
  <si>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</si>
  <si>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</si>
  <si>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</si>
  <si>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</si>
  <si>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</si>
  <si>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</si>
  <si>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</si>
  <si>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</si>
  <si>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</si>
  <si>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</si>
  <si>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</si>
  <si>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</si>
  <si>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</si>
  <si>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</si>
  <si>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</si>
  <si>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</si>
  <si>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</si>
  <si>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</si>
  <si>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</si>
  <si>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</si>
  <si>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</si>
  <si>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</si>
  <si>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</si>
  <si>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</si>
  <si>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</si>
  <si>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</si>
  <si>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</si>
  <si>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</si>
  <si>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</si>
  <si>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</si>
  <si>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</si>
  <si>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</si>
  <si>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</si>
  <si>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</si>
  <si>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</si>
  <si>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</si>
  <si>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</si>
  <si>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</si>
  <si>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</si>
  <si>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</si>
  <si>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</si>
  <si>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</si>
  <si>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</si>
  <si>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</si>
  <si>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</si>
  <si>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</si>
  <si>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</si>
  <si>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</si>
  <si>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</si>
  <si>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</si>
  <si>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</si>
  <si>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</si>
  <si>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</si>
  <si>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</si>
  <si>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</si>
  <si>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</si>
  <si>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</si>
  <si>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</si>
  <si>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</si>
  <si>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</si>
  <si>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</si>
  <si>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</si>
  <si>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</si>
  <si>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</si>
  <si>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</si>
  <si>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</si>
  <si>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</si>
  <si>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</si>
  <si>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</si>
  <si>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</si>
  <si>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</si>
  <si>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</si>
  <si>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</si>
  <si>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</si>
  <si>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</si>
  <si>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</si>
  <si>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</si>
  <si>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</si>
  <si>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</si>
  <si>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</si>
  <si>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</si>
  <si>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</si>
  <si>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</si>
  <si>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</si>
  <si>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</si>
  <si>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</si>
  <si>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</si>
  <si>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</si>
  <si>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</si>
  <si>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</si>
  <si>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</si>
  <si>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</si>
  <si>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</si>
  <si>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</si>
  <si>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</si>
  <si>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</si>
  <si>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</si>
  <si>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</si>
  <si>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</si>
  <si>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</si>
  <si>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</si>
  <si>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</si>
  <si>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</si>
  <si>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</si>
  <si>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</si>
  <si>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</si>
  <si>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</si>
  <si>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</si>
  <si>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</si>
  <si>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</si>
  <si>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</si>
  <si>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</si>
  <si>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</si>
  <si>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</si>
  <si>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</si>
  <si>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</si>
  <si>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</si>
  <si>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</si>
  <si>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</si>
  <si>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</si>
  <si>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</si>
  <si>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</si>
  <si>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</si>
  <si>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</si>
  <si>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</si>
  <si>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</si>
  <si>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</si>
  <si>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</si>
  <si>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</si>
  <si>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</si>
  <si>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</si>
  <si>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</si>
  <si>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</si>
  <si>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</si>
  <si>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</si>
  <si>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</si>
  <si>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</si>
  <si>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</si>
  <si>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</si>
  <si>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</si>
  <si>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</si>
  <si>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</si>
  <si>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</si>
  <si>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</si>
  <si>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</si>
  <si>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</si>
  <si>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</si>
  <si>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</si>
  <si>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</si>
  <si>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</si>
  <si>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</si>
  <si>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</si>
  <si>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</si>
  <si>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</si>
  <si>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</si>
  <si>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</si>
  <si>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</si>
  <si>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</si>
  <si>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</si>
  <si>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</si>
  <si>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</si>
  <si>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</si>
  <si>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</si>
  <si>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</si>
  <si>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</si>
  <si>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</si>
  <si>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</si>
  <si>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</si>
  <si>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</si>
  <si>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</si>
  <si>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</si>
  <si>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</si>
  <si>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</si>
  <si>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</si>
  <si>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</si>
  <si>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</si>
  <si>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</si>
  <si>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</si>
  <si>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</si>
  <si>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</si>
  <si>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</si>
  <si>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</si>
  <si>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</si>
  <si>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</si>
  <si>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</si>
  <si>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</si>
  <si>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</si>
  <si>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</si>
  <si>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</si>
  <si>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</si>
  <si>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</si>
  <si>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</si>
  <si>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</si>
  <si>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</si>
  <si>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</si>
  <si>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</si>
  <si>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</si>
  <si>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</si>
  <si>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</si>
  <si>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</si>
  <si>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</si>
  <si>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</si>
  <si>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</si>
  <si>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</si>
  <si>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</si>
  <si>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</si>
  <si>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</si>
  <si>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</si>
  <si>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</si>
  <si>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</si>
  <si>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</si>
  <si>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</si>
  <si>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</si>
  <si>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</si>
  <si>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</si>
  <si>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</si>
  <si>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</si>
  <si>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</si>
  <si>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</si>
  <si>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</si>
  <si>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</si>
  <si>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</si>
  <si>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</si>
  <si>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</si>
  <si>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</si>
  <si>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</si>
  <si>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</si>
  <si>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</si>
  <si>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</si>
  <si>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</si>
  <si>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</si>
  <si>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</si>
  <si>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</si>
  <si>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</si>
  <si>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</si>
  <si>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</si>
  <si>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</si>
  <si>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</si>
  <si>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</si>
  <si>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</si>
  <si>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</si>
  <si>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</si>
  <si>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</si>
  <si>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</si>
  <si>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</si>
  <si>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</si>
  <si>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</si>
  <si>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</si>
  <si>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</si>
  <si>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</si>
  <si>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</si>
  <si>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</si>
  <si>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</si>
  <si>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</si>
  <si>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</si>
  <si>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</si>
  <si>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</si>
  <si>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</si>
  <si>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</si>
  <si>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</si>
  <si>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</si>
  <si>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</si>
  <si>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</si>
  <si>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</si>
  <si>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</si>
  <si>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</si>
  <si>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</si>
  <si>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</si>
  <si>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</si>
  <si>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</si>
  <si>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</si>
  <si>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</si>
  <si>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</si>
  <si>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</si>
  <si>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</si>
  <si>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</si>
  <si>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</si>
  <si>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</si>
  <si>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</si>
  <si>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</si>
  <si>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</si>
  <si>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</si>
  <si>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</si>
  <si>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</si>
  <si>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</si>
  <si>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</si>
  <si>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</si>
  <si>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</si>
  <si>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</si>
  <si>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</si>
  <si>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</si>
  <si>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</si>
  <si>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</si>
  <si>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</si>
  <si>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</si>
  <si>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</si>
  <si>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</si>
  <si>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</si>
  <si>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</si>
  <si>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</si>
  <si>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</si>
  <si>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</si>
  <si>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</si>
  <si>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</si>
  <si>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</si>
  <si>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</si>
  <si>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</si>
  <si>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</si>
  <si>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</si>
  <si>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</si>
  <si>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</si>
  <si>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</si>
  <si>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</si>
  <si>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</si>
  <si>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</si>
  <si>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</si>
  <si>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</si>
  <si>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</si>
  <si>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</si>
  <si>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</si>
  <si>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</si>
  <si>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</si>
  <si>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</si>
  <si>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</si>
  <si>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</si>
  <si>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</si>
  <si>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</si>
  <si>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</si>
  <si>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</si>
  <si>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</si>
  <si>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</si>
  <si>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</si>
  <si>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</si>
  <si>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</si>
  <si>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</si>
  <si>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</si>
  <si>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</si>
  <si>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</si>
  <si>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</si>
  <si>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</si>
  <si>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</si>
  <si>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</si>
  <si>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</si>
  <si>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</si>
  <si>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</si>
  <si>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</si>
  <si>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</si>
  <si>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</si>
  <si>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</si>
  <si>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</si>
  <si>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</si>
  <si>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</si>
  <si>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</si>
  <si>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</si>
  <si>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</si>
  <si>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</si>
  <si>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</si>
  <si>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</si>
  <si>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</si>
  <si>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</si>
  <si>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</si>
  <si>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</si>
  <si>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</si>
  <si>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</si>
  <si>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</si>
  <si>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</si>
  <si>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</si>
  <si>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</si>
  <si>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</si>
  <si>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</si>
  <si>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</si>
  <si>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</si>
  <si>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</si>
  <si>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</si>
  <si>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</si>
  <si>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</si>
  <si>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</si>
  <si>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</si>
  <si>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</si>
  <si>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</si>
  <si>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</si>
  <si>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</si>
  <si>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</si>
  <si>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</si>
  <si>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</si>
  <si>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</si>
  <si>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</si>
  <si>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</si>
  <si>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</si>
  <si>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</si>
  <si>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</si>
  <si>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</si>
  <si>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</si>
  <si>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</si>
  <si>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</si>
  <si>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</si>
  <si>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</si>
  <si>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</si>
  <si>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</si>
  <si>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</si>
  <si>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</si>
  <si>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</si>
  <si>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</si>
  <si>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</si>
  <si>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</si>
  <si>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</si>
  <si>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</si>
  <si>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</si>
  <si>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</si>
  <si>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</si>
  <si>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</si>
  <si>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</si>
  <si>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</si>
  <si>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</si>
  <si>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</si>
  <si>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</si>
  <si>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</si>
  <si>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</si>
  <si>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</si>
  <si>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</si>
  <si>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</si>
  <si>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</si>
  <si>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</si>
  <si>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</si>
  <si>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</si>
  <si>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</si>
  <si>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</si>
  <si>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</si>
  <si>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</si>
  <si>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</si>
  <si>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</si>
  <si>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</si>
  <si>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</si>
  <si>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</si>
  <si>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</si>
  <si>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</si>
  <si>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</si>
  <si>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</si>
  <si>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</si>
  <si>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</si>
  <si>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</si>
  <si>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</si>
  <si>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</si>
  <si>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</si>
  <si>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</si>
  <si>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</si>
  <si>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</si>
  <si>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</si>
  <si>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</si>
  <si>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</si>
  <si>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</si>
  <si>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</si>
  <si>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</si>
  <si>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</si>
  <si>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</si>
  <si>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</si>
  <si>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</si>
  <si>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</si>
  <si>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</si>
  <si>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</si>
  <si>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</si>
  <si>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</si>
  <si>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</si>
  <si>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</si>
  <si>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</si>
  <si>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</si>
  <si>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</si>
  <si>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</si>
  <si>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</si>
  <si>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</si>
  <si>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</si>
  <si>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</si>
  <si>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</si>
  <si>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</si>
  <si>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</si>
  <si>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</si>
  <si>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</si>
  <si>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</si>
  <si>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</si>
  <si>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</si>
  <si>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</si>
  <si>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</si>
  <si>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</si>
  <si>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</si>
  <si>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</si>
  <si>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</si>
  <si>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</si>
  <si>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</si>
  <si>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</si>
  <si>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</si>
  <si>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</si>
  <si>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</si>
  <si>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</si>
  <si>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</si>
  <si>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</si>
  <si>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</si>
  <si>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</si>
  <si>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</si>
  <si>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</si>
  <si>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</si>
  <si>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</si>
  <si>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</si>
  <si>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</si>
  <si>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</si>
  <si>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</si>
  <si>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</si>
  <si>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</si>
  <si>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</si>
  <si>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</si>
  <si>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</si>
  <si>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</si>
  <si>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</si>
  <si>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</si>
  <si>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</si>
  <si>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</si>
  <si>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</si>
  <si>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</si>
  <si>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</si>
  <si>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</si>
  <si>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</si>
  <si>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</si>
  <si>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</si>
  <si>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</si>
  <si>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</si>
  <si>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</si>
  <si>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</si>
  <si>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</si>
  <si>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</si>
  <si>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</si>
  <si>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</si>
  <si>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</si>
  <si>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</si>
  <si>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</si>
  <si>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</si>
  <si>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</si>
  <si>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</si>
  <si>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</si>
  <si>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</si>
  <si>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</si>
  <si>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</si>
  <si>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</si>
  <si>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</si>
  <si>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</si>
  <si>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</si>
  <si>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</si>
  <si>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</si>
  <si>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</si>
  <si>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</si>
  <si>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</si>
  <si>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</si>
  <si>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</si>
  <si>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</si>
  <si>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</si>
  <si>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</si>
  <si>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</si>
  <si>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</si>
  <si>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</si>
  <si>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</si>
  <si>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</si>
  <si>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</si>
  <si>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</si>
  <si>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</si>
  <si>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</si>
  <si>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</si>
  <si>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</si>
  <si>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</si>
  <si>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</si>
  <si>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</si>
  <si>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</si>
  <si>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</si>
  <si>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</si>
  <si>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</si>
  <si>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</si>
  <si>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</si>
  <si>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</si>
  <si>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</si>
  <si>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</si>
  <si>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</si>
  <si>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</si>
  <si>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</si>
  <si>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</si>
  <si>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</si>
  <si>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</si>
  <si>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</si>
  <si>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</si>
  <si>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</si>
  <si>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</si>
  <si>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</si>
  <si>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</si>
  <si>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</si>
  <si>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</si>
  <si>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</si>
  <si>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</si>
  <si>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</si>
  <si>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</si>
  <si>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</si>
  <si>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</si>
  <si>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</si>
  <si>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</si>
  <si>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</si>
  <si>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</si>
  <si>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</si>
  <si>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</si>
  <si>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</si>
  <si>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</si>
  <si>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</si>
  <si>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</si>
  <si>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</si>
  <si>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</si>
  <si>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</si>
  <si>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</si>
  <si>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</si>
  <si>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</si>
  <si>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</si>
  <si>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</si>
  <si>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</si>
  <si>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</si>
  <si>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</si>
  <si>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</si>
  <si>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</si>
  <si>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</si>
  <si>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</si>
  <si>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</si>
  <si>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</si>
  <si>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</si>
  <si>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</si>
  <si>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</si>
  <si>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</si>
  <si>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</si>
  <si>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</si>
  <si>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</si>
  <si>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</si>
  <si>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</si>
  <si>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</si>
  <si>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</si>
  <si>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</si>
  <si>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</si>
  <si>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</si>
  <si>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</si>
  <si>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</si>
  <si>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</si>
  <si>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</si>
  <si>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</si>
  <si>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</si>
  <si>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</si>
  <si>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</si>
  <si>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</si>
  <si>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</si>
  <si>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</si>
  <si>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</si>
  <si>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</si>
  <si>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</si>
  <si>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</si>
  <si>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</si>
  <si>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</si>
  <si>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</si>
  <si>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</si>
  <si>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</si>
  <si>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</si>
  <si>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</si>
  <si>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</si>
  <si>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</si>
  <si>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</si>
  <si>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</si>
  <si>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</si>
  <si>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</si>
  <si>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</si>
  <si>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</si>
  <si>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</si>
  <si>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</si>
  <si>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</si>
  <si>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</si>
  <si>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</si>
  <si>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</si>
  <si>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</si>
  <si>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</si>
  <si>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</si>
  <si>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</si>
  <si>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</si>
  <si>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</si>
  <si>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</si>
  <si>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</si>
  <si>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</si>
  <si>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</si>
  <si>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</si>
  <si>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</si>
  <si>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</si>
  <si>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</si>
  <si>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</si>
  <si>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</si>
  <si>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</si>
  <si>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</si>
  <si>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</si>
  <si>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</si>
  <si>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</si>
  <si>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</si>
  <si>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</si>
  <si>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</si>
  <si>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</si>
  <si>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</si>
  <si>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</si>
  <si>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</si>
  <si>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</si>
  <si>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</si>
  <si>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</si>
  <si>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</si>
  <si>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</si>
  <si>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</si>
  <si>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</si>
  <si>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</si>
  <si>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</si>
  <si>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</si>
  <si>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</si>
  <si>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</si>
  <si>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</si>
  <si>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</si>
  <si>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</si>
  <si>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</si>
  <si>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</si>
  <si>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</si>
  <si>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</si>
  <si>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</si>
  <si>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</si>
  <si>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</si>
  <si>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</si>
  <si>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</si>
  <si>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</si>
  <si>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</si>
  <si>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</si>
  <si>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</si>
  <si>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</si>
  <si>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</si>
  <si>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</si>
  <si>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</si>
  <si>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</si>
  <si>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</si>
  <si>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</si>
  <si>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</si>
  <si>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</si>
  <si>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</si>
  <si>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</si>
  <si>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</si>
  <si>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</si>
  <si>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</si>
  <si>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</si>
  <si>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</si>
  <si>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</si>
  <si>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</si>
  <si>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</si>
  <si>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</si>
  <si>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</si>
  <si>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</si>
  <si>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</si>
  <si>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</si>
  <si>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</si>
  <si>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</si>
  <si>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</si>
  <si>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</si>
  <si>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</si>
  <si>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</si>
  <si>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</si>
  <si>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</si>
  <si>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</si>
  <si>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</si>
  <si>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</si>
  <si>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</si>
  <si>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</si>
  <si>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</si>
  <si>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</si>
  <si>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</si>
  <si>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</si>
  <si>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</si>
  <si>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</si>
  <si>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</si>
  <si>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</si>
  <si>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</si>
  <si>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</si>
  <si>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</si>
  <si>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</si>
  <si>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</si>
  <si>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</si>
  <si>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</si>
  <si>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</si>
  <si>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</si>
  <si>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</si>
  <si>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</si>
  <si>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</si>
  <si>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</si>
  <si>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</si>
  <si>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</si>
  <si>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</si>
  <si>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</si>
  <si>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</si>
  <si>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</si>
  <si>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</si>
  <si>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</si>
  <si>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</si>
  <si>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</si>
  <si>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</si>
  <si>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</si>
  <si>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</si>
  <si>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</si>
  <si>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</si>
  <si>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</si>
  <si>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</si>
  <si>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</si>
  <si>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</si>
  <si>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</si>
  <si>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</si>
  <si>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</si>
  <si>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</si>
  <si>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</si>
  <si>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</si>
  <si>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</si>
  <si>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</si>
  <si>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</si>
  <si>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</si>
  <si>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</si>
  <si>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</si>
  <si>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</si>
  <si>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</si>
  <si>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</si>
  <si>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</si>
  <si>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</si>
  <si>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</si>
  <si>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</si>
  <si>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</si>
  <si>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</si>
  <si>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</si>
  <si>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</si>
  <si>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</si>
  <si>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</si>
  <si>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</si>
  <si>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</si>
  <si>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</si>
  <si>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</si>
  <si>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</si>
  <si>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</si>
  <si>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</si>
  <si>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</si>
  <si>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</si>
  <si>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</si>
  <si>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</si>
  <si>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</si>
  <si>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</si>
  <si>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</si>
  <si>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</si>
  <si>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</si>
  <si>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</si>
  <si>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</si>
  <si>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</si>
  <si>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</si>
  <si>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</si>
  <si>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</si>
  <si>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</si>
  <si>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</si>
  <si>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</si>
  <si>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</si>
  <si>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</si>
  <si>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</si>
  <si>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</si>
  <si>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</si>
  <si>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</si>
  <si>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</si>
  <si>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</si>
  <si>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</si>
  <si>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</si>
  <si>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</si>
  <si>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</si>
  <si>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</si>
  <si>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</si>
  <si>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</si>
  <si>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</si>
  <si>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</si>
  <si>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</si>
  <si>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</si>
  <si>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</si>
  <si>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</si>
  <si>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</si>
  <si>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</si>
  <si>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</si>
  <si>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</si>
  <si>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</si>
  <si>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</si>
  <si>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</si>
  <si>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</si>
  <si>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</si>
  <si>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</si>
  <si>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</si>
  <si>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</si>
  <si>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</si>
  <si>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</si>
  <si>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</si>
  <si>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</si>
  <si>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</si>
  <si>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</si>
  <si>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</si>
  <si>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</si>
  <si>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</si>
  <si>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</si>
  <si>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</si>
  <si>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</si>
  <si>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</si>
  <si>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</si>
  <si>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</si>
  <si>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</si>
  <si>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</si>
  <si>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</si>
  <si>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</si>
  <si>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</si>
  <si>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</si>
  <si>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</si>
  <si>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</si>
  <si>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</si>
  <si>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</si>
  <si>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</si>
  <si>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</si>
  <si>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</si>
  <si>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</si>
  <si>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</si>
  <si>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</si>
  <si>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</si>
  <si>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</si>
  <si>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</si>
  <si>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</si>
  <si>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</si>
  <si>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</si>
  <si>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</si>
  <si>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</si>
  <si>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</si>
  <si>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</si>
  <si>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</si>
  <si>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</si>
  <si>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</si>
  <si>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</si>
  <si>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</si>
  <si>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</si>
  <si>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</si>
  <si>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</si>
  <si>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</si>
  <si>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</si>
  <si>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</si>
  <si>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</si>
  <si>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</si>
  <si>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</si>
  <si>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</si>
  <si>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</si>
  <si>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</si>
  <si>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</si>
  <si>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</si>
  <si>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</si>
  <si>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</si>
  <si>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</si>
  <si>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</si>
  <si>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</si>
  <si>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</si>
  <si>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</si>
  <si>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</si>
  <si>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</si>
  <si>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</si>
  <si>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</si>
  <si>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</si>
  <si>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</si>
  <si>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</si>
  <si>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</si>
  <si>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</si>
  <si>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</si>
  <si>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</si>
  <si>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</si>
  <si>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</si>
  <si>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</si>
  <si>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</si>
  <si>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</si>
  <si>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</si>
  <si>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</si>
  <si>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</si>
  <si>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</si>
  <si>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</si>
  <si>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</si>
  <si>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</si>
  <si>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</si>
  <si>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</si>
  <si>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</si>
  <si>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</si>
  <si>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</si>
  <si>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</si>
  <si>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</si>
  <si>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</si>
  <si>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</si>
  <si>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</si>
  <si>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</si>
  <si>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</si>
  <si>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</si>
  <si>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</si>
  <si>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</si>
  <si>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</si>
  <si>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</si>
  <si>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</si>
  <si>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</si>
  <si>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</si>
  <si>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</si>
  <si>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</si>
  <si>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</si>
  <si>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</si>
  <si>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</si>
  <si>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</si>
  <si>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</si>
  <si>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</si>
  <si>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</si>
  <si>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</si>
  <si>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</si>
  <si>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</si>
  <si>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</si>
  <si>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</si>
  <si>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</si>
  <si>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</si>
  <si>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</si>
  <si>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</si>
  <si>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</si>
  <si>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</si>
  <si>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</si>
  <si>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</si>
  <si>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</si>
  <si>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</si>
  <si>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</si>
  <si>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</si>
  <si>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</si>
  <si>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</si>
  <si>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</si>
  <si>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</si>
  <si>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</si>
  <si>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</si>
  <si>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</si>
  <si>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</si>
  <si>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</si>
  <si>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</si>
  <si>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</si>
  <si>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</si>
  <si>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</si>
  <si>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</si>
  <si>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</si>
  <si>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</si>
  <si>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</si>
  <si>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</si>
  <si>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</si>
  <si>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</si>
  <si>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</si>
  <si>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</si>
  <si>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</si>
  <si>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</si>
  <si>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</si>
  <si>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</si>
  <si>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</si>
  <si>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</si>
  <si>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</si>
  <si>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</si>
  <si>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</si>
  <si>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</si>
  <si>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</si>
  <si>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</si>
  <si>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</si>
  <si>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</si>
  <si>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</si>
  <si>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</si>
  <si>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</si>
  <si>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</si>
  <si>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</si>
  <si>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</si>
  <si>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</si>
  <si>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</si>
  <si>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</si>
  <si>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</si>
  <si>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</si>
  <si>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</si>
  <si>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</si>
  <si>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</si>
  <si>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</si>
  <si>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</si>
  <si>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</si>
  <si>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</si>
  <si>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</si>
  <si>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</si>
  <si>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</si>
  <si>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</si>
  <si>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</si>
  <si>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</si>
  <si>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</si>
  <si>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</si>
  <si>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</si>
  <si>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</si>
  <si>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</si>
  <si>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</si>
  <si>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</si>
  <si>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</si>
  <si>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</si>
  <si>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</si>
  <si>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</si>
  <si>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</si>
  <si>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</si>
  <si>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</si>
  <si>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</si>
  <si>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</si>
  <si>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</si>
  <si>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</si>
  <si>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</si>
  <si>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</si>
  <si>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</si>
  <si>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</si>
  <si>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</si>
  <si>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</si>
  <si>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</si>
  <si>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</si>
  <si>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</si>
  <si>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</si>
  <si>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</si>
  <si>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</si>
  <si>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</si>
  <si>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</si>
  <si>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</si>
  <si>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</si>
  <si>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</si>
  <si>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</si>
  <si>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</si>
  <si>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</si>
  <si>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</si>
  <si>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</si>
  <si>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</si>
  <si>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</si>
  <si>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</si>
  <si>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</si>
  <si>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</si>
  <si>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</si>
  <si>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</si>
  <si>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</si>
  <si>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</si>
  <si>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</si>
  <si>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</si>
  <si>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</si>
  <si>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</si>
  <si>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</si>
  <si>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</si>
  <si>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</si>
  <si>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</si>
  <si>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</si>
  <si>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</si>
  <si>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</si>
  <si>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</si>
  <si>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</si>
  <si>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</si>
  <si>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</si>
  <si>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</si>
  <si>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</si>
  <si>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</si>
  <si>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</si>
  <si>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</si>
  <si>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</si>
  <si>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</si>
  <si>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</si>
  <si>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</si>
  <si>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</si>
  <si>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</si>
  <si>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</si>
  <si>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</si>
  <si>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</si>
  <si>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</si>
  <si>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</si>
  <si>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</si>
  <si>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</si>
  <si>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</si>
  <si>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</si>
  <si>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</si>
  <si>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</si>
  <si>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</si>
  <si>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</si>
  <si>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</si>
  <si>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</si>
  <si>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</si>
  <si>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</si>
  <si>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</si>
  <si>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</si>
  <si>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</si>
  <si>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</si>
  <si>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</si>
  <si>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</si>
  <si>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</si>
  <si>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</si>
  <si>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</si>
  <si>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</si>
  <si>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</si>
  <si>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</si>
  <si>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</si>
  <si>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</si>
  <si>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</si>
  <si>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</si>
  <si>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</si>
  <si>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</si>
  <si>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</si>
  <si>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</si>
  <si>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</si>
  <si>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</si>
  <si>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</si>
  <si>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</si>
  <si>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</si>
  <si>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</si>
  <si>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</si>
  <si>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</si>
  <si>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</si>
  <si>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</si>
  <si>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</si>
  <si>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</si>
  <si>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</si>
  <si>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</si>
  <si>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</si>
  <si>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</si>
  <si>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</si>
  <si>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</si>
  <si>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</si>
  <si>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</si>
  <si>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</si>
  <si>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</si>
  <si>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</si>
  <si>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</si>
  <si>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</si>
  <si>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</si>
  <si>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</si>
  <si>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</si>
  <si>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</si>
  <si>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</si>
  <si>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</si>
  <si>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</si>
  <si>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</si>
  <si>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</si>
  <si>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</si>
  <si>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</si>
  <si>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</si>
  <si>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</si>
  <si>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</si>
  <si>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</si>
  <si>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</si>
  <si>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</si>
  <si>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</si>
  <si>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</si>
  <si>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</si>
  <si>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</si>
  <si>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</si>
  <si>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</si>
  <si>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</si>
  <si>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</si>
  <si>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</si>
  <si>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</si>
  <si>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</si>
  <si>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</si>
  <si>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</si>
  <si>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</si>
  <si>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</si>
  <si>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</si>
  <si>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</si>
  <si>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</si>
  <si>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</si>
  <si>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</si>
  <si>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</si>
  <si>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</si>
  <si>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</si>
  <si>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</si>
  <si>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</si>
  <si>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</si>
  <si>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</si>
  <si>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</si>
  <si>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</si>
  <si>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</si>
  <si>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</si>
  <si>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</si>
  <si>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</si>
  <si>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</si>
  <si>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</si>
  <si>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</si>
  <si>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</si>
  <si>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</si>
  <si>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</si>
  <si>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</si>
  <si>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</si>
  <si>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</si>
  <si>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</si>
  <si>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</si>
  <si>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</si>
  <si>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</si>
  <si>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</si>
  <si>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</si>
  <si>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</si>
  <si>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</si>
  <si>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</si>
  <si>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</si>
  <si>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</si>
  <si>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</si>
  <si>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</si>
  <si>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</si>
  <si>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</si>
  <si>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</si>
  <si>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</si>
  <si>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</si>
  <si>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</si>
  <si>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</si>
  <si>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</si>
  <si>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</si>
  <si>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</si>
  <si>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</si>
  <si>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</si>
  <si>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</si>
  <si>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</si>
  <si>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</si>
  <si>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</si>
  <si>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</si>
  <si>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</si>
  <si>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</si>
  <si>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</si>
  <si>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</si>
  <si>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</si>
  <si>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</si>
  <si>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</si>
  <si>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</si>
  <si>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</si>
  <si>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</si>
  <si>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</si>
  <si>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</si>
  <si>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</si>
  <si>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</si>
  <si>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</si>
  <si>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</si>
  <si>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</si>
  <si>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</si>
  <si>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</si>
  <si>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</si>
  <si>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</si>
  <si>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</si>
  <si>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</si>
  <si>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</si>
  <si>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</si>
  <si>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</si>
  <si>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</si>
  <si>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</si>
  <si>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</si>
  <si>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</si>
  <si>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</si>
  <si>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</si>
  <si>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</si>
  <si>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</si>
  <si>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</si>
  <si>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</si>
  <si>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</si>
  <si>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</si>
  <si>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</si>
  <si>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</si>
  <si>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</si>
  <si>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</si>
  <si>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</si>
  <si>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</si>
  <si>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</si>
  <si>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</si>
  <si>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</si>
  <si>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</si>
  <si>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</si>
  <si>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</si>
  <si>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</si>
  <si>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</si>
  <si>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</si>
  <si>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</si>
  <si>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</si>
  <si>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</si>
  <si>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</si>
  <si>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</si>
  <si>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</si>
  <si>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</si>
  <si>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</si>
  <si>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</si>
  <si>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</si>
  <si>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</si>
  <si>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</si>
  <si>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</si>
  <si>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</si>
  <si>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</si>
  <si>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</si>
  <si>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</si>
  <si>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</si>
  <si>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</si>
  <si>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</si>
  <si>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</si>
  <si>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</si>
  <si>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</si>
  <si>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</si>
  <si>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</si>
  <si>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</si>
  <si>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</si>
  <si>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</si>
  <si>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</si>
  <si>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</si>
  <si>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</si>
  <si>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</si>
  <si>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</si>
  <si>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</si>
  <si>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</si>
  <si>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</si>
  <si>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</si>
  <si>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</si>
  <si>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</si>
  <si>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</si>
  <si>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</si>
  <si>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</si>
  <si>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</si>
  <si>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</si>
  <si>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</si>
  <si>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</si>
  <si>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</si>
  <si>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</si>
  <si>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</si>
  <si>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</si>
  <si>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</si>
  <si>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</si>
  <si>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</si>
  <si>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</si>
  <si>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</si>
  <si>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</si>
  <si>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</si>
  <si>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</si>
  <si>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</si>
  <si>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</si>
  <si>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</si>
  <si>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</si>
  <si>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</si>
  <si>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</si>
  <si>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</si>
  <si>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</si>
  <si>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</si>
  <si>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</si>
  <si>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</si>
  <si>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</si>
  <si>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</si>
  <si>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</si>
  <si>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</si>
  <si>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</si>
  <si>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</si>
  <si>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</si>
  <si>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</si>
  <si>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</si>
  <si>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</si>
  <si>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</si>
  <si>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</si>
  <si>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</si>
  <si>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</si>
  <si>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</si>
  <si>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</si>
  <si>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</si>
  <si>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</si>
  <si>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</si>
  <si>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</si>
  <si>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</si>
  <si>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</si>
  <si>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</si>
  <si>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</si>
  <si>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</si>
  <si>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</si>
  <si>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</si>
  <si>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</si>
  <si>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</si>
  <si>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</si>
  <si>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</si>
  <si>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</si>
  <si>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</si>
  <si>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</si>
  <si>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</si>
  <si>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</si>
  <si>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</si>
  <si>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</si>
  <si>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</si>
  <si>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</si>
  <si>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</si>
  <si>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</si>
  <si>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</si>
  <si>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</si>
  <si>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</si>
  <si>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</si>
  <si>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</si>
  <si>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</si>
  <si>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</si>
  <si>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</si>
  <si>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</si>
  <si>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</si>
  <si>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</si>
  <si>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</si>
  <si>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</si>
  <si>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</si>
  <si>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</si>
  <si>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</si>
  <si>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</si>
  <si>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</si>
  <si>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</si>
  <si>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</si>
  <si>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</si>
  <si>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</si>
  <si>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</si>
  <si>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</si>
  <si>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</si>
  <si>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</si>
  <si>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</si>
  <si>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</si>
  <si>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</si>
  <si>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</si>
  <si>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</si>
  <si>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</si>
  <si>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</si>
  <si>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</si>
  <si>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</si>
  <si>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</si>
  <si>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</si>
  <si>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</si>
  <si>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</si>
  <si>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</si>
  <si>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</si>
  <si>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</si>
  <si>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</si>
  <si>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</si>
  <si>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</si>
  <si>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</si>
  <si>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</si>
  <si>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</si>
  <si>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</si>
  <si>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</si>
  <si>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</si>
  <si>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</si>
  <si>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</si>
  <si>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</si>
  <si>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</si>
  <si>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</si>
  <si>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</si>
  <si>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</si>
  <si>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</si>
  <si>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</si>
  <si>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</si>
  <si>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</si>
  <si>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</si>
  <si>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</si>
  <si>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</si>
  <si>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</si>
  <si>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</si>
  <si>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</si>
  <si>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</si>
  <si>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</si>
  <si>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</si>
  <si>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</si>
  <si>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</si>
  <si>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</si>
  <si>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</si>
  <si>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</si>
  <si>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</si>
  <si>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</si>
  <si>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</si>
  <si>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</si>
  <si>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</si>
  <si>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</si>
  <si>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</si>
  <si>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</si>
  <si>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</si>
  <si>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</si>
  <si>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</si>
  <si>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</si>
  <si>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</si>
  <si>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</si>
  <si>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</si>
  <si>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</si>
  <si>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</si>
  <si>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</si>
  <si>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</si>
  <si>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</si>
  <si>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</si>
  <si>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</si>
  <si>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</si>
  <si>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</si>
  <si>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</si>
  <si>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</si>
  <si>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</si>
  <si>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</si>
  <si>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</si>
  <si>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</si>
  <si>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</si>
  <si>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</si>
  <si>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</si>
  <si>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</si>
  <si>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</si>
  <si>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</si>
  <si>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</si>
  <si>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</si>
  <si>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</si>
  <si>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</si>
  <si>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</si>
  <si>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</si>
  <si>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</si>
  <si>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</si>
  <si>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</si>
  <si>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</si>
  <si>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</si>
  <si>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</si>
  <si>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</si>
  <si>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</si>
  <si>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</si>
  <si>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</si>
  <si>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</si>
  <si>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</si>
  <si>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</si>
  <si>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</si>
  <si>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</si>
  <si>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</si>
  <si>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</si>
  <si>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</si>
  <si>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</si>
  <si>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</si>
  <si>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</si>
  <si>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</si>
  <si>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</si>
  <si>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</si>
  <si>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</si>
  <si>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</si>
  <si>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</si>
  <si>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</si>
  <si>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</si>
  <si>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</si>
  <si>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</si>
  <si>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</si>
  <si>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</si>
  <si>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</si>
  <si>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</si>
  <si>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</si>
  <si>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</si>
  <si>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</si>
  <si>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</si>
  <si>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</si>
  <si>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</si>
  <si>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</si>
  <si>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</si>
  <si>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</si>
  <si>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</si>
  <si>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</si>
  <si>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</si>
  <si>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</si>
  <si>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</si>
  <si>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</si>
  <si>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</si>
  <si>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</si>
  <si>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</si>
  <si>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</si>
  <si>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</si>
  <si>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</si>
  <si>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</si>
  <si>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</si>
  <si>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</si>
  <si>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</si>
  <si>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</si>
  <si>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</si>
  <si>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</si>
  <si>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</si>
  <si>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</si>
  <si>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</si>
  <si>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</si>
  <si>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</si>
  <si>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</si>
  <si>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</si>
  <si>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</si>
  <si>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</si>
  <si>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</si>
  <si>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</si>
  <si>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</si>
  <si>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</si>
  <si>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</si>
  <si>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</si>
  <si>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</si>
  <si>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</si>
  <si>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</si>
  <si>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</si>
  <si>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</si>
  <si>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</si>
  <si>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</si>
  <si>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</si>
  <si>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</si>
  <si>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</si>
  <si>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</si>
  <si>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</si>
  <si>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</si>
  <si>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</si>
  <si>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</si>
  <si>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</si>
  <si>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</si>
  <si>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</si>
  <si>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</si>
  <si>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</si>
  <si>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</si>
  <si>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</si>
  <si>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</si>
  <si>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</si>
  <si>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</si>
  <si>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</si>
  <si>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</si>
  <si>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</si>
  <si>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</si>
  <si>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</si>
  <si>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</si>
  <si>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</si>
  <si>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</si>
  <si>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</si>
  <si>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</si>
  <si>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</si>
  <si>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</si>
  <si>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</si>
  <si>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</si>
  <si>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</si>
  <si>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</si>
  <si>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</si>
  <si>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</si>
  <si>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</si>
  <si>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</si>
  <si>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</si>
  <si>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</si>
  <si>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</si>
  <si>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</si>
  <si>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</si>
  <si>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</si>
  <si>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</si>
  <si>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</si>
  <si>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</si>
  <si>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</si>
  <si>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</si>
  <si>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</si>
  <si>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</si>
  <si>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</si>
  <si>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</si>
  <si>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</si>
  <si>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</si>
  <si>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</si>
  <si>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</si>
  <si>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</si>
  <si>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</si>
  <si>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</si>
  <si>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</si>
  <si>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</si>
  <si>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</si>
  <si>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</si>
  <si>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</si>
  <si>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</si>
  <si>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</si>
  <si>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</si>
  <si>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</si>
  <si>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</si>
  <si>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</si>
  <si>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</si>
  <si>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</si>
  <si>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</si>
  <si>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</si>
  <si>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</si>
  <si>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</si>
  <si>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</si>
  <si>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</si>
  <si>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</si>
  <si>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</si>
  <si>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</si>
  <si>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</si>
  <si>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</si>
  <si>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</si>
  <si>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</si>
  <si>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</si>
  <si>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</si>
  <si>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</si>
  <si>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</si>
  <si>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</si>
  <si>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</si>
  <si>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</si>
  <si>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</si>
  <si>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</si>
  <si>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</si>
  <si>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</si>
  <si>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</si>
  <si>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</si>
  <si>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</si>
  <si>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</si>
  <si>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</si>
  <si>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</si>
  <si>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</si>
  <si>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</si>
  <si>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</si>
  <si>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</si>
  <si>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</si>
  <si>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</si>
  <si>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</si>
  <si>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</si>
  <si>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</si>
  <si>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</si>
  <si>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</si>
  <si>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</si>
  <si>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</si>
  <si>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</si>
  <si>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</si>
  <si>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</si>
  <si>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</si>
  <si>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</si>
  <si>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</si>
  <si>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</si>
  <si>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</si>
  <si>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</si>
  <si>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</si>
  <si>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</si>
  <si>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</si>
  <si>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</si>
  <si>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</si>
  <si>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</si>
  <si>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</si>
  <si>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</si>
  <si>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</si>
  <si>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</si>
  <si>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</si>
  <si>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</si>
  <si>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</si>
  <si>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</si>
  <si>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</si>
  <si>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</si>
  <si>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</si>
  <si>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</si>
  <si>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</si>
  <si>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</si>
  <si>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</si>
  <si>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</si>
  <si>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</si>
  <si>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</si>
  <si>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</si>
  <si>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</si>
  <si>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</si>
  <si>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</si>
  <si>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</si>
  <si>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</si>
  <si>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</si>
  <si>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</si>
  <si>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</si>
  <si>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</si>
  <si>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</si>
  <si>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</si>
  <si>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</si>
  <si>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</si>
  <si>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</si>
  <si>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</si>
  <si>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</si>
  <si>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</si>
  <si>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</si>
  <si>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</si>
  <si>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</si>
  <si>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</si>
  <si>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</si>
  <si>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</si>
  <si>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</si>
  <si>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</si>
  <si>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</si>
  <si>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</si>
  <si>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</si>
  <si>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</si>
  <si>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</si>
  <si>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</si>
  <si>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</si>
  <si>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</si>
  <si>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</si>
  <si>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</si>
  <si>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</si>
  <si>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</si>
  <si>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</si>
  <si>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</si>
  <si>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</si>
  <si>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</si>
  <si>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</si>
  <si>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</si>
  <si>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</si>
  <si>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</si>
  <si>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</si>
  <si>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</si>
  <si>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</si>
  <si>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</si>
  <si>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</si>
  <si>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</si>
  <si>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</si>
  <si>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</si>
  <si>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</si>
  <si>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</si>
  <si>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</si>
  <si>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</si>
  <si>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</si>
  <si>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</si>
  <si>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</si>
  <si>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</si>
  <si>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</si>
  <si>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</si>
  <si>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</si>
  <si>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</si>
  <si>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</si>
  <si>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</si>
  <si>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</si>
  <si>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</si>
  <si>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</si>
  <si>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</si>
  <si>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</si>
  <si>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</si>
  <si>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</si>
  <si>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</si>
  <si>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</si>
  <si>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</si>
  <si>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</si>
  <si>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</si>
  <si>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</si>
  <si>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</si>
  <si>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</si>
  <si>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</si>
  <si>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</si>
  <si>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</si>
  <si>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</si>
  <si>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</si>
  <si>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</si>
  <si>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</si>
  <si>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</si>
  <si>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</si>
  <si>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</si>
  <si>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</si>
  <si>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</si>
  <si>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</si>
  <si>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</si>
  <si>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</si>
  <si>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</si>
  <si>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</si>
  <si>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</si>
  <si>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</si>
  <si>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</si>
  <si>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</si>
  <si>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</si>
  <si>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</si>
  <si>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</si>
  <si>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</si>
  <si>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</si>
  <si>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</si>
  <si>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</si>
  <si>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</si>
  <si>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</si>
  <si>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</si>
  <si>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</si>
  <si>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</si>
  <si>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</si>
  <si>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</si>
  <si>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</si>
  <si>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</si>
  <si>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</si>
  <si>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</si>
  <si>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</si>
  <si>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</si>
  <si>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</si>
  <si>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</si>
  <si>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</si>
  <si>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</si>
  <si>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</si>
  <si>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</si>
  <si>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</si>
  <si>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</si>
  <si>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</si>
  <si>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</si>
  <si>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</si>
  <si>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</si>
  <si>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</si>
  <si>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</si>
  <si>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</si>
  <si>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</si>
  <si>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</si>
  <si>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</si>
  <si>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</si>
  <si>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</si>
  <si>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</si>
  <si>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</si>
  <si>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</si>
  <si>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</si>
  <si>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</si>
  <si>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</si>
  <si>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</si>
  <si>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</si>
  <si>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</si>
  <si>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</si>
  <si>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</si>
  <si>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</si>
  <si>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</si>
  <si>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</si>
  <si>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</si>
  <si>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</si>
  <si>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</si>
  <si>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</si>
  <si>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</si>
  <si>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</si>
  <si>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</si>
  <si>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</si>
  <si>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</si>
  <si>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</si>
  <si>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</si>
  <si>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</si>
  <si>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</si>
  <si>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</si>
  <si>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</si>
  <si>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</si>
  <si>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</si>
  <si>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</si>
  <si>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</si>
  <si>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</si>
  <si>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</si>
  <si>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</si>
  <si>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</si>
  <si>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</si>
  <si>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</si>
  <si>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</si>
  <si>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</si>
  <si>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</si>
  <si>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</si>
  <si>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</si>
  <si>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</si>
  <si>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</si>
  <si>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</si>
  <si>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</si>
  <si>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</si>
  <si>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</si>
  <si>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</si>
  <si>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</si>
  <si>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</si>
  <si>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</si>
  <si>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</si>
  <si>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</si>
  <si>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</si>
  <si>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</si>
  <si>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</si>
  <si>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</si>
  <si>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</si>
  <si>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</si>
  <si>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</si>
  <si>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</si>
  <si>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</si>
  <si>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</si>
  <si>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</si>
  <si>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</si>
  <si>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</si>
  <si>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</si>
  <si>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</si>
  <si>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</si>
  <si>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</si>
  <si>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</si>
  <si>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</si>
  <si>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</si>
  <si>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</si>
  <si>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</si>
  <si>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</si>
  <si>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</si>
  <si>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</si>
  <si>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</si>
  <si>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</si>
  <si>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</si>
  <si>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</si>
  <si>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</si>
  <si>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</si>
  <si>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</si>
  <si>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</si>
  <si>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</si>
  <si>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</si>
  <si>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</si>
  <si>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</si>
  <si>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</si>
  <si>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</si>
  <si>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</si>
  <si>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</si>
  <si>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</si>
  <si>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</si>
  <si>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</si>
  <si>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</si>
  <si>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</si>
  <si>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</si>
  <si>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</si>
  <si>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</si>
  <si>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</si>
  <si>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</si>
  <si>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</si>
  <si>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</si>
  <si>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</si>
  <si>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</si>
  <si>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</si>
  <si>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</si>
  <si>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</si>
  <si>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</si>
  <si>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</si>
  <si>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</si>
  <si>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</si>
  <si>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</si>
  <si>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</si>
  <si>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</si>
  <si>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</si>
  <si>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</si>
  <si>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</si>
  <si>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</si>
  <si>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</si>
  <si>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</si>
  <si>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</si>
  <si>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</si>
  <si>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</si>
  <si>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</si>
  <si>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</si>
  <si>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</si>
  <si>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</si>
  <si>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</si>
  <si>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</si>
  <si>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</si>
  <si>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</si>
  <si>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</si>
  <si>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</si>
  <si>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</si>
  <si>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</si>
  <si>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</si>
  <si>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</si>
  <si>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</si>
  <si>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</si>
  <si>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</si>
  <si>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</si>
  <si>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</si>
  <si>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</si>
  <si>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</si>
  <si>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</si>
  <si>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</si>
  <si>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</si>
  <si>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</si>
  <si>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</si>
  <si>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</si>
  <si>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</si>
  <si>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</si>
  <si>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</si>
  <si>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</si>
  <si>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</si>
  <si>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</si>
  <si>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</si>
  <si>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</si>
  <si>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</si>
  <si>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</si>
  <si>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</si>
  <si>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</si>
  <si>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</si>
  <si>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</si>
  <si>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</si>
  <si>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</si>
  <si>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</si>
  <si>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</si>
  <si>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</si>
  <si>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</si>
  <si>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</si>
  <si>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</si>
  <si>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</si>
  <si>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</si>
  <si>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</si>
  <si>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</si>
  <si>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</si>
  <si>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</si>
  <si>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</si>
  <si>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</si>
  <si>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</si>
  <si>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</si>
  <si>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</si>
  <si>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</si>
  <si>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</si>
  <si>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</si>
  <si>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</si>
  <si>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</si>
  <si>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</si>
  <si>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</si>
  <si>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</si>
  <si>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</si>
  <si>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</si>
  <si>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</si>
  <si>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</si>
  <si>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</si>
  <si>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</si>
  <si>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</si>
  <si>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</si>
  <si>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</si>
  <si>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</si>
  <si>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</si>
  <si>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</si>
  <si>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</si>
  <si>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</si>
  <si>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</si>
  <si>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</si>
  <si>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</si>
  <si>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</si>
  <si>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</si>
  <si>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</si>
  <si>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</si>
  <si>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</si>
  <si>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</si>
  <si>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</si>
  <si>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</si>
  <si>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</si>
  <si>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</si>
  <si>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</si>
  <si>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</si>
  <si>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</si>
  <si>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</si>
  <si>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</si>
  <si>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</si>
  <si>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</si>
  <si>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</si>
  <si>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</si>
  <si>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</si>
  <si>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</si>
  <si>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</si>
  <si>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</si>
  <si>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</si>
  <si>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</si>
  <si>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</si>
  <si>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</si>
  <si>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</si>
  <si>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</si>
  <si>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</si>
  <si>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</si>
  <si>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</si>
  <si>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</si>
  <si>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</si>
  <si>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</si>
  <si>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</si>
  <si>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</si>
  <si>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</si>
  <si>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</si>
  <si>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</si>
  <si>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</si>
  <si>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</si>
  <si>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</si>
  <si>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</si>
  <si>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</si>
  <si>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</si>
  <si>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</si>
  <si>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</si>
  <si>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</si>
  <si>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</si>
  <si>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</si>
  <si>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</si>
  <si>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</si>
  <si>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</si>
  <si>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</si>
  <si>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</si>
  <si>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</si>
  <si>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</si>
  <si>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</si>
  <si>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</si>
  <si>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</si>
  <si>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</si>
  <si>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</si>
  <si>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</si>
  <si>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</si>
  <si>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</si>
  <si>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</si>
  <si>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</si>
  <si>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</si>
  <si>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</si>
  <si>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</si>
  <si>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</si>
  <si>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</si>
  <si>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</si>
  <si>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</si>
  <si>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</si>
  <si>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</si>
  <si>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</si>
  <si>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</si>
  <si>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</si>
  <si>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</si>
  <si>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</si>
  <si>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</si>
  <si>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</si>
  <si>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</si>
  <si>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</si>
  <si>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</si>
  <si>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</si>
  <si>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</si>
  <si>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</si>
  <si>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</si>
  <si>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</si>
  <si>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</si>
  <si>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</si>
  <si>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</si>
  <si>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</si>
  <si>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</si>
  <si>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</si>
  <si>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</si>
  <si>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</si>
  <si>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</si>
  <si>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</si>
  <si>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</si>
  <si>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</si>
  <si>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</si>
  <si>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</si>
  <si>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</si>
  <si>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</si>
  <si>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</si>
  <si>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</si>
  <si>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</si>
  <si>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</si>
  <si>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</si>
  <si>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</si>
  <si>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</si>
  <si>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</si>
  <si>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</si>
  <si>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</si>
  <si>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</si>
  <si>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</si>
  <si>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</si>
  <si>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</si>
  <si>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</si>
  <si>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</si>
  <si>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</si>
  <si>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</si>
  <si>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</si>
  <si>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</si>
  <si>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</si>
  <si>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</si>
  <si>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</si>
  <si>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</si>
  <si>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</si>
  <si>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</si>
  <si>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</si>
  <si>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</si>
  <si>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</si>
  <si>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</si>
  <si>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</si>
  <si>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</si>
  <si>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</si>
  <si>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</si>
  <si>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</si>
  <si>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</si>
  <si>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</si>
  <si>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</si>
  <si>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</si>
  <si>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</si>
  <si>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</si>
  <si>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</si>
  <si>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</si>
  <si>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</si>
  <si>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</si>
  <si>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</si>
  <si>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</si>
  <si>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</si>
  <si>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</si>
  <si>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</si>
  <si>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</si>
  <si>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</si>
  <si>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</si>
  <si>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</si>
  <si>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</si>
  <si>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</si>
  <si>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</si>
  <si>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</si>
  <si>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</si>
  <si>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</si>
  <si>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</si>
  <si>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</si>
  <si>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</si>
  <si>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</si>
  <si>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</si>
  <si>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</si>
  <si>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</si>
  <si>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</si>
  <si>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</si>
  <si>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</si>
  <si>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</si>
  <si>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</si>
  <si>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</si>
  <si>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</si>
  <si>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</si>
  <si>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</si>
  <si>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</si>
  <si>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</si>
  <si>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</si>
  <si>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</si>
  <si>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</si>
  <si>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</si>
  <si>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</si>
  <si>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</si>
  <si>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</si>
  <si>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</si>
  <si>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</si>
  <si>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</si>
  <si>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</si>
  <si>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</si>
  <si>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</si>
  <si>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</si>
  <si>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</si>
  <si>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</si>
  <si>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</si>
  <si>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</si>
  <si>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</si>
  <si>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</si>
  <si>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</si>
  <si>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</si>
  <si>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</si>
  <si>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</si>
  <si>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</si>
  <si>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</si>
  <si>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</si>
  <si>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</si>
  <si>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</si>
  <si>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</si>
  <si>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</si>
  <si>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</si>
  <si>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</si>
  <si>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</si>
  <si>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</si>
  <si>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</si>
  <si>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</si>
  <si>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</si>
  <si>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</si>
  <si>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</si>
  <si>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</si>
  <si>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</si>
  <si>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</si>
  <si>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</si>
  <si>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</si>
  <si>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</si>
  <si>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</si>
  <si>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</si>
  <si>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</si>
  <si>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</si>
  <si>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</si>
  <si>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</si>
  <si>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</si>
  <si>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</si>
  <si>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</si>
  <si>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</si>
  <si>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</si>
  <si>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</si>
  <si>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</si>
  <si>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</si>
  <si>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</si>
  <si>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</si>
  <si>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</si>
  <si>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</si>
  <si>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</si>
  <si>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</si>
  <si>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</si>
  <si>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</si>
  <si>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</si>
  <si>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</si>
  <si>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</si>
  <si>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</si>
  <si>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</si>
  <si>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</si>
  <si>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</si>
  <si>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</si>
  <si>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</si>
  <si>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</si>
  <si>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</si>
  <si>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</si>
  <si>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</si>
  <si>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</si>
  <si>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</si>
  <si>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</si>
  <si>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</si>
  <si>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</si>
  <si>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</si>
  <si>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</si>
  <si>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</si>
  <si>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</si>
  <si>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</si>
  <si>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</si>
  <si>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</si>
  <si>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</si>
  <si>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</si>
  <si>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</si>
  <si>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</si>
  <si>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</si>
  <si>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</si>
  <si>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</si>
  <si>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</si>
  <si>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</si>
  <si>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</si>
  <si>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</si>
  <si>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</si>
  <si>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</si>
  <si>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</si>
  <si>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</si>
  <si>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</si>
  <si>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</si>
  <si>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</si>
  <si>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</si>
  <si>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</si>
  <si>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</si>
  <si>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</si>
  <si>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</si>
  <si>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</si>
  <si>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</si>
  <si>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</si>
  <si>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</si>
  <si>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</si>
  <si>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</si>
  <si>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</si>
  <si>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</si>
  <si>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</si>
  <si>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</si>
  <si>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</si>
  <si>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</si>
  <si>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</si>
  <si>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</si>
  <si>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</si>
  <si>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</si>
  <si>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</si>
  <si>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</si>
  <si>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</si>
  <si>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</si>
  <si>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</si>
  <si>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</si>
  <si>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</si>
  <si>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</si>
  <si>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</si>
  <si>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</si>
  <si>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</si>
  <si>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</si>
  <si>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</si>
  <si>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</si>
  <si>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</si>
  <si>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</si>
  <si>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</si>
  <si>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</si>
  <si>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</si>
  <si>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</si>
  <si>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</si>
  <si>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</si>
  <si>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</si>
  <si>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</si>
  <si>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</si>
  <si>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</si>
  <si>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</si>
  <si>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</si>
  <si>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</si>
  <si>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</si>
  <si>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</si>
  <si>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</si>
  <si>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</si>
  <si>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</si>
  <si>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</si>
  <si>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</si>
  <si>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</si>
  <si>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</si>
  <si>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</si>
  <si>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</si>
  <si>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</si>
  <si>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</si>
  <si>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</si>
  <si>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</si>
  <si>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</si>
  <si>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</si>
  <si>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</si>
  <si>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</si>
  <si>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</si>
  <si>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</si>
  <si>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</si>
  <si>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</si>
  <si>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</si>
  <si>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</si>
  <si>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</si>
  <si>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</si>
  <si>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</si>
  <si>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</si>
  <si>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</si>
  <si>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</si>
  <si>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</si>
  <si>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</si>
  <si>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</si>
  <si>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</si>
  <si>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</si>
  <si>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</si>
  <si>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</si>
  <si>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</si>
  <si>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</si>
  <si>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</si>
  <si>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</si>
  <si>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</si>
  <si>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</si>
  <si>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</si>
  <si>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</si>
  <si>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</si>
  <si>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</si>
  <si>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</si>
  <si>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</si>
  <si>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</si>
  <si>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</si>
  <si>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</si>
  <si>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</si>
  <si>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</si>
  <si>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</si>
  <si>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</si>
  <si>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</si>
  <si>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</si>
  <si>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</si>
  <si>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</si>
  <si>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</si>
  <si>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</si>
  <si>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</si>
  <si>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</si>
  <si>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</si>
  <si>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</si>
  <si>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</si>
  <si>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</si>
  <si>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</si>
  <si>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</si>
  <si>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</si>
  <si>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</si>
  <si>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</si>
  <si>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</si>
  <si>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</si>
  <si>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</si>
  <si>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</si>
  <si>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</si>
  <si>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</si>
  <si>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</si>
  <si>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</si>
  <si>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</si>
  <si>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</si>
  <si>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</si>
  <si>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</si>
  <si>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</si>
  <si>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</si>
  <si>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</si>
  <si>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</si>
  <si>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</si>
  <si>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</si>
  <si>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</si>
  <si>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</si>
  <si>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</si>
  <si>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</si>
  <si>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</si>
  <si>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</si>
  <si>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</si>
  <si>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</si>
  <si>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</si>
  <si>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</si>
  <si>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</si>
  <si>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</si>
  <si>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</si>
  <si>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</si>
  <si>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</si>
  <si>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</si>
  <si>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</si>
  <si>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</si>
  <si>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</si>
  <si>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</si>
  <si>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</si>
  <si>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</si>
  <si>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</si>
  <si>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</si>
  <si>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</si>
  <si>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</si>
  <si>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</si>
  <si>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</si>
  <si>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</si>
  <si>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</si>
  <si>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</si>
  <si>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</si>
  <si>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</si>
  <si>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</si>
  <si>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</si>
  <si>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</si>
  <si>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</si>
  <si>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</si>
  <si>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</si>
  <si>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</si>
  <si>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</si>
  <si>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</si>
  <si>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</si>
  <si>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</si>
  <si>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</si>
  <si>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</si>
  <si>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</si>
  <si>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</si>
  <si>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</si>
  <si>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</si>
  <si>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</si>
  <si>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</si>
  <si>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</si>
  <si>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</si>
  <si>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</si>
  <si>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</si>
  <si>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</si>
  <si>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</si>
  <si>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</si>
  <si>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</si>
  <si>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</si>
  <si>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</si>
  <si>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</si>
  <si>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</si>
  <si>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</si>
  <si>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</si>
  <si>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</si>
  <si>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</si>
  <si>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</si>
  <si>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</si>
  <si>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</si>
  <si>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</si>
  <si>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</si>
  <si>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</si>
  <si>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</si>
  <si>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</si>
  <si>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</si>
  <si>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</si>
  <si>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</si>
  <si>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</si>
  <si>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</si>
  <si>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</si>
  <si>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</si>
  <si>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</si>
  <si>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</si>
  <si>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</si>
  <si>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</si>
  <si>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</si>
  <si>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</si>
  <si>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</si>
  <si>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</si>
  <si>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</si>
  <si>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</si>
  <si>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</si>
  <si>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</si>
  <si>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</si>
  <si>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</si>
  <si>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</si>
  <si>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</si>
  <si>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</si>
  <si>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</si>
  <si>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</si>
  <si>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</si>
  <si>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</si>
  <si>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</si>
  <si>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</si>
  <si>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</si>
  <si>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</si>
  <si>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</si>
  <si>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</si>
  <si>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</si>
  <si>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</si>
  <si>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</si>
  <si>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</si>
  <si>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</si>
  <si>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</si>
  <si>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</si>
  <si>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</si>
  <si>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</si>
  <si>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</si>
  <si>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</si>
  <si>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</si>
  <si>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</si>
  <si>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</si>
  <si>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</si>
  <si>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</si>
  <si>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</si>
  <si>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</si>
  <si>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</si>
  <si>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</si>
  <si>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</si>
  <si>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</si>
  <si>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</si>
  <si>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</si>
  <si>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</si>
  <si>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</si>
  <si>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</si>
  <si>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</si>
  <si>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</si>
  <si>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</si>
  <si>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</si>
  <si>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</si>
  <si>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</si>
  <si>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</si>
  <si>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</si>
  <si>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</si>
  <si>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</si>
  <si>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</si>
  <si>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</si>
  <si>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</si>
  <si>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</si>
  <si>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</si>
  <si>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</si>
  <si>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</si>
  <si>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</si>
  <si>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</si>
  <si>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</si>
  <si>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</si>
  <si>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</si>
  <si>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</si>
  <si>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</si>
  <si>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</si>
  <si>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</si>
  <si>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</si>
  <si>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</si>
  <si>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</si>
  <si>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</si>
  <si>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</si>
  <si>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</si>
  <si>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</si>
  <si>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</si>
  <si>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</si>
  <si>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</si>
  <si>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</si>
  <si>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</si>
  <si>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</si>
  <si>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</si>
  <si>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</si>
  <si>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</si>
  <si>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</si>
  <si>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</si>
  <si>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</si>
  <si>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</si>
  <si>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</si>
  <si>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</si>
  <si>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</si>
  <si>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</si>
  <si>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</si>
  <si>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</si>
  <si>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</si>
  <si>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</si>
  <si>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</si>
  <si>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</si>
  <si>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</si>
  <si>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</si>
  <si>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</si>
  <si>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</si>
  <si>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</si>
  <si>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</si>
  <si>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</si>
  <si>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</si>
  <si>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</si>
  <si>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</si>
  <si>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</si>
  <si>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</si>
  <si>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</si>
  <si>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</si>
  <si>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</si>
  <si>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</si>
  <si>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</si>
  <si>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</si>
  <si>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</si>
  <si>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</si>
  <si>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</si>
  <si>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</si>
  <si>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</si>
  <si>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</si>
  <si>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</si>
  <si>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</si>
  <si>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</si>
  <si>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</si>
  <si>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</si>
  <si>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</si>
  <si>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</si>
  <si>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</si>
  <si>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</si>
  <si>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</si>
  <si>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</si>
  <si>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</si>
  <si>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</si>
  <si>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</si>
  <si>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</si>
  <si>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</si>
  <si>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</si>
  <si>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</si>
  <si>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</si>
  <si>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</si>
  <si>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</si>
  <si>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</si>
  <si>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</si>
  <si>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</si>
  <si>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</si>
  <si>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</si>
  <si>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</si>
  <si>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</si>
  <si>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</si>
  <si>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</si>
  <si>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</si>
  <si>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</si>
  <si>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</si>
  <si>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</si>
  <si>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</si>
  <si>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</si>
  <si>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</si>
  <si>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</si>
  <si>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</si>
  <si>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</si>
  <si>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</si>
  <si>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</si>
  <si>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</si>
  <si>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</si>
  <si>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</si>
  <si>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</si>
  <si>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</si>
  <si>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</si>
  <si>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</si>
  <si>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</si>
  <si>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</si>
  <si>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</si>
  <si>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</si>
  <si>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</si>
  <si>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</si>
  <si>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</si>
  <si>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</si>
  <si>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</si>
  <si>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</si>
  <si>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</si>
  <si>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</si>
  <si>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</si>
  <si>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</si>
  <si>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</si>
  <si>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</si>
  <si>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</si>
  <si>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</si>
  <si>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</si>
  <si>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</si>
  <si>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</si>
  <si>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</si>
  <si>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</si>
  <si>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</si>
  <si>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</si>
  <si>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</si>
  <si>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</si>
  <si>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</si>
  <si>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</si>
  <si>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</si>
  <si>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</si>
  <si>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</si>
  <si>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</si>
  <si>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</si>
  <si>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</si>
  <si>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</si>
  <si>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</si>
  <si>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</si>
  <si>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</si>
  <si>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</si>
  <si>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</si>
  <si>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</si>
  <si>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</si>
  <si>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</si>
  <si>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</si>
  <si>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</si>
  <si>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</si>
  <si>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</si>
  <si>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</si>
  <si>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</si>
  <si>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</si>
  <si>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</si>
  <si>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</si>
  <si>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</si>
  <si>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</si>
  <si>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</si>
  <si>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</si>
  <si>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</si>
  <si>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</si>
  <si>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</si>
  <si>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</si>
  <si>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</si>
  <si>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</si>
  <si>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</si>
  <si>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</si>
  <si>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</si>
  <si>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</si>
  <si>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</si>
  <si>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</si>
  <si>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</si>
  <si>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</si>
  <si>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</si>
  <si>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</si>
  <si>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</si>
  <si>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</si>
  <si>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</si>
  <si>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</si>
  <si>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</si>
  <si>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</si>
  <si>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</si>
  <si>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</si>
  <si>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</si>
  <si>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</si>
  <si>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</si>
  <si>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</si>
  <si>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</si>
  <si>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</si>
  <si>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</si>
  <si>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</si>
  <si>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</si>
  <si>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</si>
  <si>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</si>
  <si>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</si>
  <si>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</si>
  <si>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</si>
  <si>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</si>
  <si>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</si>
  <si>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</si>
  <si>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</si>
  <si>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</si>
  <si>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</si>
  <si>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</si>
  <si>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</si>
  <si>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</si>
  <si>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</si>
  <si>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</si>
  <si>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</si>
  <si>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</si>
  <si>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</si>
  <si>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</si>
  <si>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</si>
  <si>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</si>
  <si>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</si>
  <si>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</si>
  <si>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</si>
  <si>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</si>
  <si>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</si>
  <si>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</si>
  <si>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</si>
  <si>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</si>
  <si>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</si>
  <si>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</si>
  <si>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</si>
  <si>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</si>
  <si>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</si>
  <si>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</si>
  <si>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</si>
  <si>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</si>
  <si>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</si>
  <si>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</si>
  <si>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</si>
  <si>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</si>
  <si>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</si>
  <si>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</si>
  <si>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</si>
  <si>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</si>
  <si>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</si>
  <si>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</si>
  <si>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</si>
  <si>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</si>
  <si>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</si>
  <si>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</si>
  <si>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</si>
  <si>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</si>
  <si>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</si>
  <si>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</si>
  <si>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</si>
  <si>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</si>
  <si>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</si>
  <si>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</si>
  <si>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</si>
  <si>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</si>
  <si>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</si>
  <si>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</si>
  <si>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</si>
  <si>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</si>
  <si>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</si>
  <si>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</si>
  <si>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</si>
  <si>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</si>
  <si>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</si>
  <si>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</si>
  <si>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</si>
  <si>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</si>
  <si>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</si>
  <si>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</si>
  <si>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</si>
  <si>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</si>
  <si>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</si>
  <si>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</si>
  <si>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</si>
  <si>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</si>
  <si>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</si>
  <si>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</si>
  <si>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</si>
  <si>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</si>
  <si>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</si>
  <si>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</si>
  <si>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</si>
  <si>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</si>
  <si>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</si>
  <si>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</si>
  <si>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</si>
  <si>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</si>
  <si>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</si>
  <si>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</si>
  <si>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</si>
  <si>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</si>
  <si>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</si>
  <si>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</si>
  <si>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</si>
  <si>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</si>
  <si>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</si>
  <si>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</si>
  <si>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</si>
  <si>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</si>
  <si>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</si>
  <si>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</si>
  <si>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</si>
  <si>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</si>
  <si>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</si>
  <si>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</si>
  <si>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</si>
  <si>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</si>
  <si>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</si>
  <si>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</si>
  <si>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</si>
  <si>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</si>
  <si>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</si>
  <si>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</si>
  <si>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</si>
  <si>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</si>
  <si>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</si>
  <si>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</si>
  <si>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</si>
  <si>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</si>
  <si>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</si>
  <si>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</si>
  <si>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</si>
  <si>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</si>
  <si>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</si>
  <si>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</si>
  <si>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</si>
  <si>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</si>
  <si>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</si>
  <si>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</si>
  <si>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</si>
  <si>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</si>
  <si>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</si>
  <si>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</si>
  <si>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</si>
  <si>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</si>
  <si>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</si>
  <si>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</si>
  <si>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</si>
  <si>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</si>
  <si>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</si>
  <si>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</si>
  <si>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</si>
  <si>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</si>
  <si>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</si>
  <si>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</si>
  <si>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</si>
  <si>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</si>
  <si>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</si>
  <si>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</si>
  <si>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</si>
  <si>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</si>
  <si>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</si>
  <si>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</si>
  <si>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</si>
  <si>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</si>
  <si>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</si>
  <si>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</si>
  <si>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</si>
  <si>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</si>
  <si>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</si>
  <si>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</si>
  <si>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</si>
  <si>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</si>
  <si>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</si>
  <si>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</si>
  <si>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</si>
  <si>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</si>
  <si>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</si>
  <si>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</si>
  <si>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</si>
  <si>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</si>
  <si>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</si>
  <si>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</si>
  <si>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</si>
  <si>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</si>
  <si>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</si>
  <si>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</si>
  <si>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</si>
  <si>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</si>
  <si>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</si>
  <si>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</si>
  <si>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</si>
  <si>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</si>
  <si>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</si>
  <si>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</si>
  <si>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</si>
  <si>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</si>
  <si>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</si>
  <si>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</si>
  <si>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</si>
  <si>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</si>
  <si>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</si>
  <si>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</si>
  <si>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</si>
  <si>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</si>
  <si>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</si>
  <si>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</si>
  <si>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</si>
  <si>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</si>
  <si>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</si>
  <si>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</si>
  <si>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</si>
  <si>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</si>
  <si>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</si>
  <si>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</si>
  <si>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</si>
  <si>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</si>
  <si>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</si>
  <si>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</si>
  <si>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</si>
  <si>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</si>
  <si>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</si>
  <si>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</si>
  <si>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</si>
  <si>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</si>
  <si>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</si>
  <si>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</si>
  <si>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</si>
  <si>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</si>
  <si>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</si>
  <si>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</si>
  <si>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</si>
  <si>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</si>
  <si>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</si>
  <si>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</si>
  <si>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</si>
  <si>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</si>
  <si>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</si>
  <si>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</si>
  <si>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</si>
  <si>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</si>
  <si>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</si>
  <si>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</si>
  <si>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</si>
  <si>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</si>
  <si>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</si>
  <si>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</si>
  <si>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</si>
  <si>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</si>
  <si>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</si>
  <si>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</si>
  <si>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</si>
  <si>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</si>
  <si>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</si>
  <si>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</si>
  <si>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</si>
  <si>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</si>
  <si>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</si>
  <si>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</si>
  <si>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</si>
  <si>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</si>
  <si>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</si>
  <si>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</si>
  <si>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</si>
  <si>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</si>
  <si>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</si>
  <si>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</si>
  <si>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</si>
  <si>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</si>
  <si>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</si>
  <si>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</si>
  <si>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</si>
  <si>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</si>
  <si>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</si>
  <si>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</si>
  <si>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</si>
  <si>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</si>
  <si>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</si>
  <si>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</si>
  <si>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</si>
  <si>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</si>
  <si>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</si>
  <si>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</si>
  <si>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</si>
  <si>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</si>
  <si>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</si>
  <si>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</si>
  <si>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</si>
  <si>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</si>
  <si>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</si>
  <si>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</si>
  <si>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</si>
  <si>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</si>
  <si>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</si>
  <si>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</si>
  <si>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</si>
  <si>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</si>
  <si>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</si>
  <si>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</si>
  <si>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</si>
  <si>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</si>
  <si>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</si>
  <si>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</si>
  <si>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</si>
  <si>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</si>
  <si>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</si>
  <si>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</si>
  <si>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</si>
  <si>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</si>
  <si>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</si>
  <si>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</si>
  <si>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</si>
  <si>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</si>
  <si>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</si>
  <si>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</si>
  <si>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</si>
  <si>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</si>
  <si>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</si>
  <si>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</si>
  <si>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</si>
  <si>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</si>
  <si>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</si>
  <si>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</si>
  <si>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</si>
  <si>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</si>
  <si>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</si>
  <si>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</si>
  <si>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</si>
  <si>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</si>
  <si>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</si>
  <si>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</si>
  <si>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</si>
  <si>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</si>
  <si>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</si>
  <si>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</si>
  <si>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</si>
  <si>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</si>
  <si>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</si>
  <si>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</si>
  <si>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</si>
  <si>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</si>
  <si>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</si>
  <si>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</si>
  <si>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</si>
  <si>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</si>
  <si>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</si>
  <si>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</si>
  <si>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</si>
  <si>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</si>
  <si>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</si>
  <si>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</si>
  <si>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</si>
  <si>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</si>
  <si>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</si>
  <si>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</si>
  <si>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</si>
  <si>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</si>
  <si>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</si>
  <si>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</si>
  <si>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</si>
  <si>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</si>
  <si>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</si>
  <si>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</si>
  <si>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</si>
  <si>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</si>
  <si>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</si>
  <si>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</si>
  <si>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</si>
  <si>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</si>
  <si>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</si>
  <si>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</si>
  <si>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</si>
  <si>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</si>
  <si>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</si>
  <si>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</si>
  <si>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</si>
  <si>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</si>
  <si>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</si>
  <si>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</si>
  <si>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</si>
  <si>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</si>
  <si>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</si>
  <si>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</si>
  <si>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</si>
  <si>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</si>
  <si>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</si>
  <si>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</si>
  <si>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</si>
  <si>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</si>
  <si>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</si>
  <si>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</si>
  <si>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</si>
  <si>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</si>
  <si>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</si>
  <si>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</si>
  <si>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</si>
  <si>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</si>
  <si>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</si>
  <si>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</si>
  <si>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</si>
  <si>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</si>
  <si>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</si>
  <si>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</si>
  <si>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</si>
  <si>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</si>
  <si>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</si>
  <si>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</si>
  <si>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</si>
  <si>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</si>
  <si>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</si>
  <si>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</si>
  <si>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</si>
  <si>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</si>
  <si>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</si>
  <si>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</si>
  <si>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</si>
  <si>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</si>
  <si>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</si>
  <si>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</si>
  <si>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</si>
  <si>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</si>
  <si>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</si>
  <si>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</si>
  <si>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</si>
  <si>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</si>
  <si>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</si>
  <si>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</si>
  <si>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</si>
  <si>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</si>
  <si>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</si>
  <si>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</si>
  <si>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</si>
  <si>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</si>
  <si>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</si>
  <si>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</si>
  <si>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</si>
  <si>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</si>
  <si>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</si>
  <si>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</si>
  <si>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</si>
  <si>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</si>
  <si>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</si>
  <si>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</si>
  <si>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</si>
  <si>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</si>
  <si>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</si>
  <si>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</si>
  <si>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</si>
  <si>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</si>
  <si>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</si>
  <si>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</si>
  <si>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</si>
  <si>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</si>
  <si>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</si>
  <si>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</si>
  <si>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</si>
  <si>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</si>
  <si>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</si>
  <si>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</si>
  <si>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</si>
  <si>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</si>
  <si>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</si>
  <si>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</si>
  <si>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</si>
  <si>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</si>
  <si>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</si>
  <si>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</si>
  <si>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</si>
  <si>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</si>
  <si>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</si>
  <si>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</si>
  <si>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</si>
  <si>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</si>
  <si>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</si>
  <si>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</si>
  <si>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</si>
  <si>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</si>
  <si>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</si>
  <si>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</si>
  <si>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</si>
  <si>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</si>
  <si>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</si>
  <si>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</si>
  <si>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</si>
  <si>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</si>
  <si>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</si>
  <si>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</si>
  <si>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</si>
  <si>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</si>
  <si>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</si>
  <si>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</si>
  <si>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</si>
  <si>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</si>
  <si>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</si>
  <si>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</si>
  <si>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</si>
  <si>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</si>
  <si>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</si>
  <si>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</si>
  <si>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</si>
  <si>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</si>
  <si>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</si>
  <si>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</si>
  <si>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</si>
  <si>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</si>
  <si>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</si>
  <si>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</si>
  <si>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</si>
  <si>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</si>
  <si>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</si>
  <si>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</si>
  <si>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</si>
  <si>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</si>
  <si>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</si>
  <si>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</si>
  <si>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</si>
  <si>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</si>
  <si>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</si>
  <si>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</si>
  <si>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</si>
  <si>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</si>
  <si>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</si>
  <si>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</si>
  <si>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</si>
  <si>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</si>
  <si>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</si>
  <si>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</si>
  <si>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</si>
  <si>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</si>
  <si>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</si>
  <si>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</si>
  <si>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</si>
  <si>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</si>
  <si>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</si>
  <si>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</si>
  <si>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</si>
  <si>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</si>
  <si>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</si>
  <si>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</si>
  <si>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</si>
  <si>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</si>
  <si>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</si>
  <si>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</si>
  <si>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</si>
  <si>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</si>
  <si>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</si>
  <si>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</si>
  <si>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</si>
  <si>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</si>
  <si>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</si>
  <si>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</si>
  <si>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</si>
  <si>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</si>
  <si>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</si>
  <si>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</si>
  <si>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</si>
  <si>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</si>
  <si>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</si>
  <si>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</si>
  <si>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</si>
  <si>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</si>
  <si>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</si>
  <si>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</si>
  <si>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</si>
  <si>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</si>
  <si>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</si>
  <si>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</si>
  <si>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</si>
  <si>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</si>
  <si>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</si>
  <si>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</si>
  <si>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</si>
  <si>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</si>
  <si>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</si>
  <si>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</si>
  <si>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</si>
  <si>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</si>
  <si>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</si>
  <si>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</si>
  <si>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</si>
  <si>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</si>
  <si>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</si>
  <si>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</si>
  <si>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</si>
  <si>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</si>
  <si>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</si>
  <si>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</si>
  <si>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</si>
  <si>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</si>
  <si>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</si>
  <si>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</si>
  <si>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</si>
  <si>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</si>
  <si>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</si>
  <si>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</si>
  <si>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</si>
  <si>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</si>
  <si>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</si>
  <si>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</si>
  <si>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</si>
  <si>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</si>
  <si>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</si>
  <si>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</si>
  <si>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</si>
  <si>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</si>
  <si>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</si>
  <si>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</si>
  <si>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</si>
  <si>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</si>
  <si>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</si>
  <si>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</si>
  <si>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</si>
  <si>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</si>
  <si>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</si>
  <si>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</si>
  <si>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</si>
  <si>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</si>
  <si>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</si>
  <si>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</si>
  <si>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</si>
  <si>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</si>
  <si>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</si>
  <si>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</si>
  <si>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</si>
  <si>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</si>
  <si>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</si>
  <si>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</si>
  <si>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</si>
  <si>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</si>
  <si>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</si>
  <si>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</si>
  <si>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</si>
  <si>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</si>
  <si>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</si>
  <si>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</si>
  <si>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</si>
  <si>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</si>
  <si>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</si>
  <si>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</si>
  <si>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</si>
  <si>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</si>
  <si>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</si>
  <si>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</si>
  <si>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</si>
  <si>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</si>
  <si>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</si>
  <si>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</si>
  <si>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</si>
  <si>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</si>
  <si>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</si>
  <si>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</si>
  <si>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</si>
  <si>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</si>
  <si>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</si>
  <si>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</si>
  <si>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</si>
  <si>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</si>
  <si>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</si>
  <si>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</si>
  <si>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</si>
  <si>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</si>
  <si>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</si>
  <si>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</si>
  <si>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</si>
  <si>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</si>
  <si>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</si>
  <si>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</si>
  <si>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</si>
  <si>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</si>
  <si>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</si>
  <si>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</si>
  <si>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</si>
  <si>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</si>
  <si>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</si>
  <si>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</si>
  <si>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</si>
  <si>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</si>
  <si>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</si>
  <si>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</si>
  <si>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</si>
  <si>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</si>
  <si>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</si>
  <si>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</si>
  <si>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</si>
  <si>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</si>
  <si>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</si>
  <si>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</si>
  <si>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</si>
  <si>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</si>
  <si>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</si>
  <si>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</si>
  <si>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</si>
  <si>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</si>
  <si>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</si>
  <si>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</si>
  <si>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</si>
  <si>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</si>
  <si>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</si>
  <si>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</si>
  <si>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</si>
  <si>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</si>
  <si>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</si>
  <si>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</si>
  <si>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</si>
  <si>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</si>
  <si>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</si>
  <si>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</si>
  <si>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</si>
  <si>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</si>
  <si>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</si>
  <si>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</si>
  <si>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</si>
  <si>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</si>
  <si>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</si>
  <si>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</si>
  <si>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</si>
  <si>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</si>
  <si>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</si>
  <si>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</si>
  <si>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</si>
  <si>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</si>
  <si>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</si>
  <si>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</si>
  <si>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</si>
  <si>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</si>
  <si>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</si>
  <si>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</si>
  <si>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</si>
  <si>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</si>
  <si>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</si>
  <si>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</si>
  <si>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</si>
  <si>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</si>
  <si>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</si>
  <si>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</si>
  <si>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</si>
  <si>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</si>
  <si>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</si>
  <si>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</si>
  <si>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</si>
  <si>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</si>
  <si>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</si>
  <si>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</si>
  <si>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</si>
  <si>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</si>
  <si>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</si>
  <si>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</si>
  <si>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</si>
  <si>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</si>
  <si>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</si>
  <si>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</si>
  <si>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</si>
  <si>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</si>
  <si>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</si>
  <si>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</si>
  <si>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</si>
  <si>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</si>
  <si>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</si>
  <si>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</si>
  <si>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</si>
  <si>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</si>
  <si>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</si>
  <si>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</si>
  <si>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</si>
  <si>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</si>
  <si>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</si>
  <si>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</si>
  <si>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</si>
  <si>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</si>
  <si>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</si>
  <si>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</si>
  <si>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</si>
  <si>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</si>
  <si>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</si>
  <si>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</si>
  <si>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</si>
  <si>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</si>
  <si>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</si>
  <si>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</si>
  <si>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</si>
  <si>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</si>
  <si>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</si>
  <si>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</si>
  <si>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</si>
  <si>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</si>
  <si>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</si>
  <si>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</si>
  <si>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</si>
  <si>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</si>
  <si>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</si>
  <si>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</si>
  <si>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</si>
  <si>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</si>
  <si>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</si>
  <si>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</si>
  <si>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</si>
  <si>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</si>
  <si>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</si>
  <si>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</si>
  <si>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</si>
  <si>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</si>
  <si>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</si>
  <si>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</si>
  <si>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</si>
  <si>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</si>
  <si>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</si>
  <si>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</si>
  <si>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</si>
  <si>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</si>
  <si>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</si>
  <si>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</si>
  <si>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</si>
  <si>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</si>
  <si>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</si>
  <si>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</si>
  <si>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</si>
  <si>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</si>
  <si>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</si>
  <si>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</si>
  <si>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</si>
  <si>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</si>
  <si>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</si>
  <si>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</si>
  <si>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</si>
  <si>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</si>
  <si>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</si>
  <si>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</si>
  <si>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</si>
  <si>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</si>
  <si>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</si>
  <si>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</si>
  <si>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</si>
  <si>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</si>
  <si>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</si>
  <si>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</si>
  <si>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</si>
  <si>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</si>
  <si>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</si>
  <si>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</si>
  <si>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</si>
  <si>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</si>
  <si>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</si>
  <si>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</si>
  <si>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</si>
  <si>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</si>
  <si>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</si>
  <si>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</si>
  <si>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</si>
  <si>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</si>
  <si>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</si>
  <si>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</si>
  <si>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</si>
  <si>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</si>
  <si>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</si>
  <si>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</si>
  <si>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</si>
  <si>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</si>
  <si>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</si>
  <si>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</si>
  <si>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</si>
  <si>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</si>
  <si>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</si>
  <si>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</si>
  <si>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</si>
  <si>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</si>
  <si>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</si>
  <si>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</si>
  <si>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</si>
  <si>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</si>
  <si>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</si>
  <si>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</si>
  <si>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</si>
  <si>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</si>
  <si>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</si>
  <si>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</si>
  <si>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</si>
  <si>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</si>
  <si>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</si>
  <si>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</si>
  <si>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</si>
  <si>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</si>
  <si>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</si>
  <si>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</si>
  <si>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</si>
  <si>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</si>
  <si>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</si>
  <si>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</si>
  <si>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</si>
  <si>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</si>
  <si>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</si>
  <si>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</si>
  <si>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</si>
  <si>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</si>
  <si>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</si>
  <si>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</si>
  <si>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</si>
  <si>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</si>
  <si>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</si>
  <si>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</si>
  <si>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</si>
  <si>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</si>
  <si>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</si>
  <si>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</si>
  <si>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</si>
  <si>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</si>
  <si>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</si>
  <si>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</si>
  <si>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</si>
  <si>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</si>
  <si>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</si>
  <si>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</si>
  <si>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</si>
  <si>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</si>
  <si>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</si>
  <si>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</si>
  <si>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</si>
  <si>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</si>
  <si>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</si>
  <si>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</si>
  <si>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</si>
  <si>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</si>
  <si>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</si>
  <si>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</si>
  <si>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</si>
  <si>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</si>
  <si>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</si>
  <si>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</si>
  <si>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</si>
  <si>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</si>
  <si>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</si>
  <si>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</si>
  <si>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</si>
  <si>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</si>
  <si>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</si>
  <si>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</si>
  <si>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</si>
  <si>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</si>
  <si>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</si>
  <si>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</si>
  <si>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</si>
  <si>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</si>
  <si>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</si>
  <si>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</si>
  <si>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</si>
  <si>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</si>
  <si>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</si>
  <si>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</si>
  <si>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</si>
  <si>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</si>
  <si>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</si>
  <si>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</si>
  <si>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</si>
  <si>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</si>
  <si>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</si>
  <si>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</si>
  <si>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</si>
  <si>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</si>
  <si>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</si>
  <si>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</si>
  <si>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</si>
  <si>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</si>
  <si>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</si>
  <si>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</si>
  <si>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</si>
  <si>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</si>
  <si>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</si>
  <si>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</si>
  <si>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</si>
  <si>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</si>
  <si>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</si>
  <si>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</si>
  <si>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</si>
  <si>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</si>
  <si>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</si>
  <si>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</si>
  <si>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</si>
  <si>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PSIHIJATRIJSKA BOLNICA UGLJAN</t>
  </si>
  <si>
    <t>Ugljan</t>
  </si>
  <si>
    <t>Otočkih dragovoljaca 42</t>
  </si>
  <si>
    <t>Božidar Švorinić, dipl. oecc</t>
  </si>
  <si>
    <t>023/288-184</t>
  </si>
  <si>
    <t>023/288-183</t>
  </si>
  <si>
    <t>bozidar.svorinic@pbu.hr</t>
  </si>
  <si>
    <t>info@pbu.hr</t>
  </si>
  <si>
    <t>doc. dr. sc. Mladen Mavar</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</si>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</sst>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48373022</v>
      </c>
      <c r="D2" s="63">
        <f>PRRAS!E12</f>
        <v>48755389</v>
      </c>
      <c r="E2" s="63"/>
      <c r="F2" s="63"/>
      <c r="G2" s="64">
        <f t="shared" ref="G2:G65" si="0">(B2/1000)*(C2*1+D2*2)</f>
        <v>145883.80000000002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34057</v>
      </c>
      <c r="L10" s="50">
        <f>INT(VALUE(RefStr!B6))</f>
        <v>34057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03142132</v>
      </c>
      <c r="L11" s="50">
        <f>INT(VALUE(RefStr!B8))</f>
        <v>3142132</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PSIHIJATRIJSKA BOLNICA UGLJAN</v>
      </c>
      <c r="L12" s="50">
        <f>LEN(Skriveni!K12)</f>
        <v>29</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23275</v>
      </c>
      <c r="L13" s="50">
        <f>INT(VALUE(RefStr!B12))</f>
        <v>23275</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Ugljan</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Otočkih dragovoljaca 42</v>
      </c>
      <c r="L15" s="50">
        <f>LEN(Skriveni!K15)</f>
        <v>23</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8610</v>
      </c>
      <c r="L17" s="50">
        <f>INT(VALUE(RefStr!B18))</f>
        <v>8610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354</v>
      </c>
      <c r="L19" s="50">
        <f>INT(VALUE(RefStr!B22))</f>
        <v>354</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13</v>
      </c>
      <c r="L20" s="50">
        <f>IF(ISERROR(RefStr!H2),0,INT(VALUE(RefStr!H2)))</f>
        <v>13</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43171567819</v>
      </c>
      <c r="L21" s="50">
        <f>INT(VALUE(RefStr!K14))</f>
        <v>43171567819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Božidar Švorinić, dipl. oecc</v>
      </c>
      <c r="L22" s="50">
        <f>LEN(RefStr!H25)</f>
        <v>28</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023/288-184</v>
      </c>
      <c r="L23" s="50">
        <f>LEN(RefStr!H27)</f>
        <v>11</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023/288-183</v>
      </c>
      <c r="L24" s="50">
        <f>LEN(RefStr!K27)</f>
        <v>11</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bozidar.svorinic@pbu.hr</v>
      </c>
      <c r="L25" s="50">
        <f>LEN(RefStr!H29)</f>
        <v>23</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info@pbu.hr</v>
      </c>
      <c r="L26" s="50">
        <f>LEN(RefStr!H31)</f>
        <v>11</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doc. dr. sc. Mladen Mavar</v>
      </c>
      <c r="L27" s="50">
        <f>LEN(RefStr!H33)</f>
        <v>25</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1.017.295.162,16</v>
      </c>
      <c r="L28" s="50">
        <f>SUM(G2:G1561)</f>
        <v>1017295162.1569997</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763747878.89900005</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183170182.67299998</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64028428.663000003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125.90600000000001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6348546.0160000008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3043270</v>
      </c>
      <c r="D46" s="58">
        <f>PRRAS!E56</f>
        <v>3367766</v>
      </c>
      <c r="E46" s="58">
        <v>0</v>
      </c>
      <c r="F46" s="58">
        <v>0</v>
      </c>
      <c r="G46" s="59">
        <f t="shared" si="0"/>
        <v>440046.08999999997</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90687</v>
      </c>
      <c r="D58" s="58">
        <f>PRRAS!E68</f>
        <v>17345</v>
      </c>
      <c r="E58" s="58">
        <v>0</v>
      </c>
      <c r="F58" s="58">
        <v>0</v>
      </c>
      <c r="G58" s="59">
        <f t="shared" si="0"/>
        <v>7146.4890000000005</v>
      </c>
      <c r="H58" s="59">
        <f t="shared" si="1"/>
        <v>0</v>
      </c>
      <c r="I58" s="60">
        <v>0</v>
      </c>
    </row>
    <row r="59" spans="1:9" x14ac:dyDescent="0.2">
      <c r="A59" s="57">
        <v>151</v>
      </c>
      <c r="B59" s="58">
        <f>PRRAS!C69</f>
        <v>58</v>
      </c>
      <c r="C59" s="58">
        <f>PRRAS!D69</f>
        <v>90687</v>
      </c>
      <c r="D59" s="58">
        <f>PRRAS!E69</f>
        <v>17345</v>
      </c>
      <c r="E59" s="58">
        <v>0</v>
      </c>
      <c r="F59" s="58">
        <v>0</v>
      </c>
      <c r="G59" s="59">
        <f t="shared" si="0"/>
        <v>7271.866</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2952583</v>
      </c>
      <c r="D64" s="58">
        <f>PRRAS!E74</f>
        <v>3350421</v>
      </c>
      <c r="E64" s="58">
        <v>0</v>
      </c>
      <c r="F64" s="58">
        <v>0</v>
      </c>
      <c r="G64" s="59">
        <f t="shared" si="0"/>
        <v>608165.77500000002</v>
      </c>
      <c r="H64" s="59">
        <f t="shared" si="1"/>
        <v>0</v>
      </c>
      <c r="I64" s="60">
        <v>0</v>
      </c>
    </row>
    <row r="65" spans="1:9" x14ac:dyDescent="0.2">
      <c r="A65" s="57">
        <v>151</v>
      </c>
      <c r="B65" s="58">
        <f>PRRAS!C75</f>
        <v>64</v>
      </c>
      <c r="C65" s="58">
        <f>PRRAS!D75</f>
        <v>2952583</v>
      </c>
      <c r="D65" s="58">
        <f>PRRAS!E75</f>
        <v>3350421</v>
      </c>
      <c r="E65" s="58">
        <v>0</v>
      </c>
      <c r="F65" s="58">
        <v>0</v>
      </c>
      <c r="G65" s="59">
        <f t="shared" si="0"/>
        <v>617819.20000000007</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826</v>
      </c>
      <c r="D75" s="58">
        <f>PRRAS!E85</f>
        <v>540</v>
      </c>
      <c r="E75" s="58">
        <v>0</v>
      </c>
      <c r="F75" s="58">
        <v>0</v>
      </c>
      <c r="G75" s="59">
        <f t="shared" si="2"/>
        <v>141.04399999999998</v>
      </c>
      <c r="H75" s="59">
        <f t="shared" si="3"/>
        <v>0</v>
      </c>
      <c r="I75" s="60">
        <v>0</v>
      </c>
    </row>
    <row r="76" spans="1:9" x14ac:dyDescent="0.2">
      <c r="A76" s="57">
        <v>151</v>
      </c>
      <c r="B76" s="58">
        <f>PRRAS!C86</f>
        <v>75</v>
      </c>
      <c r="C76" s="58">
        <f>PRRAS!D86</f>
        <v>826</v>
      </c>
      <c r="D76" s="58">
        <f>PRRAS!E86</f>
        <v>540</v>
      </c>
      <c r="E76" s="58">
        <v>0</v>
      </c>
      <c r="F76" s="58">
        <v>0</v>
      </c>
      <c r="G76" s="59">
        <f t="shared" si="2"/>
        <v>142.94999999999999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826</v>
      </c>
      <c r="D78" s="58">
        <f>PRRAS!E88</f>
        <v>540</v>
      </c>
      <c r="E78" s="58">
        <v>0</v>
      </c>
      <c r="F78" s="58">
        <v>0</v>
      </c>
      <c r="G78" s="59">
        <f t="shared" si="2"/>
        <v>146.762</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355685</v>
      </c>
      <c r="D106" s="58">
        <f>PRRAS!E116</f>
        <v>351058</v>
      </c>
      <c r="E106" s="58">
        <v>0</v>
      </c>
      <c r="F106" s="58">
        <v>0</v>
      </c>
      <c r="G106" s="59">
        <f t="shared" si="2"/>
        <v>111069.105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355685</v>
      </c>
      <c r="D112" s="58">
        <f>PRRAS!E122</f>
        <v>351058</v>
      </c>
      <c r="E112" s="58">
        <v>0</v>
      </c>
      <c r="F112" s="58">
        <v>0</v>
      </c>
      <c r="G112" s="59">
        <f t="shared" si="2"/>
        <v>117415.91100000001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355685</v>
      </c>
      <c r="D117" s="58">
        <f>PRRAS!E127</f>
        <v>351058</v>
      </c>
      <c r="E117" s="58">
        <v>0</v>
      </c>
      <c r="F117" s="58">
        <v>0</v>
      </c>
      <c r="G117" s="59">
        <f t="shared" si="2"/>
        <v>122704.91600000001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1907642</v>
      </c>
      <c r="D124" s="58">
        <f>PRRAS!E134</f>
        <v>2378727</v>
      </c>
      <c r="E124" s="58">
        <v>0</v>
      </c>
      <c r="F124" s="58">
        <v>0</v>
      </c>
      <c r="G124" s="59">
        <f t="shared" si="2"/>
        <v>819806.80799999996</v>
      </c>
      <c r="H124" s="59">
        <f t="shared" si="3"/>
        <v>0</v>
      </c>
      <c r="I124" s="60">
        <v>0</v>
      </c>
    </row>
    <row r="125" spans="1:9" x14ac:dyDescent="0.2">
      <c r="A125" s="57">
        <v>151</v>
      </c>
      <c r="B125" s="58">
        <f>PRRAS!C135</f>
        <v>124</v>
      </c>
      <c r="C125" s="58">
        <f>PRRAS!D135</f>
        <v>551361</v>
      </c>
      <c r="D125" s="58">
        <f>PRRAS!E135</f>
        <v>913722</v>
      </c>
      <c r="E125" s="58">
        <v>0</v>
      </c>
      <c r="F125" s="58">
        <v>0</v>
      </c>
      <c r="G125" s="59">
        <f t="shared" si="2"/>
        <v>294971.82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551361</v>
      </c>
      <c r="D127" s="58">
        <f>PRRAS!E137</f>
        <v>913722</v>
      </c>
      <c r="E127" s="58">
        <v>0</v>
      </c>
      <c r="F127" s="58">
        <v>0</v>
      </c>
      <c r="G127" s="59">
        <f t="shared" si="2"/>
        <v>299729.43</v>
      </c>
      <c r="H127" s="59">
        <f t="shared" si="3"/>
        <v>0</v>
      </c>
      <c r="I127" s="60">
        <v>0</v>
      </c>
    </row>
    <row r="128" spans="1:9" x14ac:dyDescent="0.2">
      <c r="A128" s="57">
        <v>151</v>
      </c>
      <c r="B128" s="58">
        <f>PRRAS!C138</f>
        <v>127</v>
      </c>
      <c r="C128" s="58">
        <f>PRRAS!D138</f>
        <v>1356281</v>
      </c>
      <c r="D128" s="58">
        <f>PRRAS!E138</f>
        <v>1465005</v>
      </c>
      <c r="E128" s="58">
        <v>0</v>
      </c>
      <c r="F128" s="58">
        <v>0</v>
      </c>
      <c r="G128" s="59">
        <f t="shared" si="2"/>
        <v>544358.95700000005</v>
      </c>
      <c r="H128" s="59">
        <f t="shared" si="3"/>
        <v>0</v>
      </c>
      <c r="I128" s="60">
        <v>0</v>
      </c>
    </row>
    <row r="129" spans="1:9" x14ac:dyDescent="0.2">
      <c r="A129" s="57">
        <v>151</v>
      </c>
      <c r="B129" s="58">
        <f>PRRAS!C139</f>
        <v>128</v>
      </c>
      <c r="C129" s="58">
        <f>PRRAS!D139</f>
        <v>1298907</v>
      </c>
      <c r="D129" s="58">
        <f>PRRAS!E139</f>
        <v>1410242</v>
      </c>
      <c r="E129" s="58">
        <v>0</v>
      </c>
      <c r="F129" s="58">
        <v>0</v>
      </c>
      <c r="G129" s="59">
        <f t="shared" si="2"/>
        <v>527282.04800000007</v>
      </c>
      <c r="H129" s="59">
        <f t="shared" si="3"/>
        <v>0</v>
      </c>
      <c r="I129" s="60">
        <v>0</v>
      </c>
    </row>
    <row r="130" spans="1:9" x14ac:dyDescent="0.2">
      <c r="A130" s="57">
        <v>151</v>
      </c>
      <c r="B130" s="58">
        <f>PRRAS!C140</f>
        <v>129</v>
      </c>
      <c r="C130" s="58">
        <f>PRRAS!D140</f>
        <v>57374</v>
      </c>
      <c r="D130" s="58">
        <f>PRRAS!E140</f>
        <v>54763</v>
      </c>
      <c r="E130" s="58">
        <v>0</v>
      </c>
      <c r="F130" s="58">
        <v>0</v>
      </c>
      <c r="G130" s="59">
        <f t="shared" ref="G130:G193" si="4">(B130/1000)*(C130*1+D130*2)</f>
        <v>21530.100000000002</v>
      </c>
      <c r="H130" s="59">
        <f t="shared" ref="H130:H193" si="5">ABS(C130-ROUND(C130,0))+ABS(D130-ROUND(D130,0))</f>
        <v>0</v>
      </c>
      <c r="I130" s="60">
        <v>0</v>
      </c>
    </row>
    <row r="131" spans="1:9" x14ac:dyDescent="0.2">
      <c r="A131" s="57">
        <v>151</v>
      </c>
      <c r="B131" s="58">
        <f>PRRAS!C141</f>
        <v>130</v>
      </c>
      <c r="C131" s="58">
        <f>PRRAS!D141</f>
        <v>42962585</v>
      </c>
      <c r="D131" s="58">
        <f>PRRAS!E141</f>
        <v>42575062</v>
      </c>
      <c r="E131" s="58">
        <v>0</v>
      </c>
      <c r="F131" s="58">
        <v>0</v>
      </c>
      <c r="G131" s="59">
        <f t="shared" si="4"/>
        <v>16654652.17</v>
      </c>
      <c r="H131" s="59">
        <f t="shared" si="5"/>
        <v>0</v>
      </c>
      <c r="I131" s="60">
        <v>0</v>
      </c>
    </row>
    <row r="132" spans="1:9" x14ac:dyDescent="0.2">
      <c r="A132" s="57">
        <v>151</v>
      </c>
      <c r="B132" s="58">
        <f>PRRAS!C142</f>
        <v>131</v>
      </c>
      <c r="C132" s="58">
        <f>PRRAS!D142</f>
        <v>3470218</v>
      </c>
      <c r="D132" s="58">
        <f>PRRAS!E142</f>
        <v>2679995</v>
      </c>
      <c r="E132" s="58">
        <v>0</v>
      </c>
      <c r="F132" s="58">
        <v>0</v>
      </c>
      <c r="G132" s="59">
        <f t="shared" si="4"/>
        <v>1156757.2480000001</v>
      </c>
      <c r="H132" s="59">
        <f t="shared" si="5"/>
        <v>0</v>
      </c>
      <c r="I132" s="60">
        <v>0</v>
      </c>
    </row>
    <row r="133" spans="1:9" x14ac:dyDescent="0.2">
      <c r="A133" s="57">
        <v>151</v>
      </c>
      <c r="B133" s="58">
        <f>PRRAS!C143</f>
        <v>132</v>
      </c>
      <c r="C133" s="58">
        <f>PRRAS!D143</f>
        <v>0</v>
      </c>
      <c r="D133" s="58">
        <f>PRRAS!E143</f>
        <v>0</v>
      </c>
      <c r="E133" s="58">
        <v>0</v>
      </c>
      <c r="F133" s="58">
        <v>0</v>
      </c>
      <c r="G133" s="59">
        <f t="shared" si="4"/>
        <v>0</v>
      </c>
      <c r="H133" s="59">
        <f t="shared" si="5"/>
        <v>0</v>
      </c>
      <c r="I133" s="60">
        <v>0</v>
      </c>
    </row>
    <row r="134" spans="1:9" x14ac:dyDescent="0.2">
      <c r="A134" s="57">
        <v>151</v>
      </c>
      <c r="B134" s="58">
        <f>PRRAS!C144</f>
        <v>133</v>
      </c>
      <c r="C134" s="58">
        <f>PRRAS!D144</f>
        <v>3470218</v>
      </c>
      <c r="D134" s="58">
        <f>PRRAS!E144</f>
        <v>2679995</v>
      </c>
      <c r="E134" s="58">
        <v>0</v>
      </c>
      <c r="F134" s="58">
        <v>0</v>
      </c>
      <c r="G134" s="59">
        <f t="shared" si="4"/>
        <v>1174417.6640000001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39492367</v>
      </c>
      <c r="D136" s="58">
        <f>PRRAS!E146</f>
        <v>39895067</v>
      </c>
      <c r="E136" s="58">
        <v>0</v>
      </c>
      <c r="F136" s="58">
        <v>0</v>
      </c>
      <c r="G136" s="59">
        <f t="shared" si="4"/>
        <v>16103137.635000002</v>
      </c>
      <c r="H136" s="59">
        <f t="shared" si="5"/>
        <v>0</v>
      </c>
      <c r="I136" s="60">
        <v>0</v>
      </c>
    </row>
    <row r="137" spans="1:9" x14ac:dyDescent="0.2">
      <c r="A137" s="57">
        <v>151</v>
      </c>
      <c r="B137" s="58">
        <f>PRRAS!C147</f>
        <v>136</v>
      </c>
      <c r="C137" s="58">
        <f>PRRAS!D147</f>
        <v>103014</v>
      </c>
      <c r="D137" s="58">
        <f>PRRAS!E147</f>
        <v>82236</v>
      </c>
      <c r="E137" s="58">
        <v>0</v>
      </c>
      <c r="F137" s="58">
        <v>0</v>
      </c>
      <c r="G137" s="59">
        <f t="shared" si="4"/>
        <v>36378.096000000005</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103014</v>
      </c>
      <c r="D148" s="58">
        <f>PRRAS!E158</f>
        <v>82236</v>
      </c>
      <c r="E148" s="58">
        <v>0</v>
      </c>
      <c r="F148" s="58">
        <v>0</v>
      </c>
      <c r="G148" s="59">
        <f t="shared" si="4"/>
        <v>39320.441999999995</v>
      </c>
      <c r="H148" s="59">
        <f t="shared" si="5"/>
        <v>0</v>
      </c>
      <c r="I148" s="60">
        <v>0</v>
      </c>
    </row>
    <row r="149" spans="1:9" x14ac:dyDescent="0.2">
      <c r="A149" s="57">
        <v>151</v>
      </c>
      <c r="B149" s="58">
        <f>PRRAS!C159</f>
        <v>148</v>
      </c>
      <c r="C149" s="58">
        <f>PRRAS!D159</f>
        <v>47078646</v>
      </c>
      <c r="D149" s="58">
        <f>PRRAS!E159</f>
        <v>47751012</v>
      </c>
      <c r="E149" s="58">
        <v>0</v>
      </c>
      <c r="F149" s="58">
        <v>0</v>
      </c>
      <c r="G149" s="59">
        <f t="shared" si="4"/>
        <v>21101939.16</v>
      </c>
      <c r="H149" s="59">
        <f t="shared" si="5"/>
        <v>0</v>
      </c>
      <c r="I149" s="60">
        <v>0</v>
      </c>
    </row>
    <row r="150" spans="1:9" x14ac:dyDescent="0.2">
      <c r="A150" s="57">
        <v>151</v>
      </c>
      <c r="B150" s="58">
        <f>PRRAS!C160</f>
        <v>149</v>
      </c>
      <c r="C150" s="58">
        <f>PRRAS!D160</f>
        <v>30864198</v>
      </c>
      <c r="D150" s="58">
        <f>PRRAS!E160</f>
        <v>32955146</v>
      </c>
      <c r="E150" s="58">
        <v>0</v>
      </c>
      <c r="F150" s="58">
        <v>0</v>
      </c>
      <c r="G150" s="59">
        <f t="shared" si="4"/>
        <v>14419399.01</v>
      </c>
      <c r="H150" s="59">
        <f t="shared" si="5"/>
        <v>0</v>
      </c>
      <c r="I150" s="60">
        <v>0</v>
      </c>
    </row>
    <row r="151" spans="1:9" x14ac:dyDescent="0.2">
      <c r="A151" s="57">
        <v>151</v>
      </c>
      <c r="B151" s="58">
        <f>PRRAS!C161</f>
        <v>150</v>
      </c>
      <c r="C151" s="58">
        <f>PRRAS!D161</f>
        <v>25322616</v>
      </c>
      <c r="D151" s="58">
        <f>PRRAS!E161</f>
        <v>26850938</v>
      </c>
      <c r="E151" s="58">
        <v>0</v>
      </c>
      <c r="F151" s="58">
        <v>0</v>
      </c>
      <c r="G151" s="59">
        <f t="shared" si="4"/>
        <v>11853673.799999999</v>
      </c>
      <c r="H151" s="59">
        <f t="shared" si="5"/>
        <v>0</v>
      </c>
      <c r="I151" s="60">
        <v>0</v>
      </c>
    </row>
    <row r="152" spans="1:9" x14ac:dyDescent="0.2">
      <c r="A152" s="57">
        <v>151</v>
      </c>
      <c r="B152" s="58">
        <f>PRRAS!C162</f>
        <v>151</v>
      </c>
      <c r="C152" s="58">
        <f>PRRAS!D162</f>
        <v>24493695</v>
      </c>
      <c r="D152" s="58">
        <f>PRRAS!E162</f>
        <v>26023841</v>
      </c>
      <c r="E152" s="58">
        <v>0</v>
      </c>
      <c r="F152" s="58">
        <v>0</v>
      </c>
      <c r="G152" s="59">
        <f t="shared" si="4"/>
        <v>11557747.926999999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828921</v>
      </c>
      <c r="D154" s="58">
        <f>PRRAS!E164</f>
        <v>827097</v>
      </c>
      <c r="E154" s="58">
        <v>0</v>
      </c>
      <c r="F154" s="58">
        <v>0</v>
      </c>
      <c r="G154" s="59">
        <f t="shared" si="4"/>
        <v>379916.59499999997</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1162365</v>
      </c>
      <c r="D156" s="58">
        <f>PRRAS!E166</f>
        <v>1458172</v>
      </c>
      <c r="E156" s="58">
        <v>0</v>
      </c>
      <c r="F156" s="58">
        <v>0</v>
      </c>
      <c r="G156" s="59">
        <f t="shared" si="4"/>
        <v>632199.89500000002</v>
      </c>
      <c r="H156" s="59">
        <f t="shared" si="5"/>
        <v>0</v>
      </c>
      <c r="I156" s="60">
        <v>0</v>
      </c>
    </row>
    <row r="157" spans="1:9" x14ac:dyDescent="0.2">
      <c r="A157" s="57">
        <v>151</v>
      </c>
      <c r="B157" s="58">
        <f>PRRAS!C167</f>
        <v>156</v>
      </c>
      <c r="C157" s="58">
        <f>PRRAS!D167</f>
        <v>4379217</v>
      </c>
      <c r="D157" s="58">
        <f>PRRAS!E167</f>
        <v>4646036</v>
      </c>
      <c r="E157" s="58">
        <v>0</v>
      </c>
      <c r="F157" s="58">
        <v>0</v>
      </c>
      <c r="G157" s="59">
        <f t="shared" si="4"/>
        <v>2132721.0839999998</v>
      </c>
      <c r="H157" s="59">
        <f t="shared" si="5"/>
        <v>0</v>
      </c>
      <c r="I157" s="60">
        <v>0</v>
      </c>
    </row>
    <row r="158" spans="1:9" x14ac:dyDescent="0.2">
      <c r="A158" s="57">
        <v>151</v>
      </c>
      <c r="B158" s="58">
        <f>PRRAS!C168</f>
        <v>157</v>
      </c>
      <c r="C158" s="58">
        <f>PRRAS!D168</f>
        <v>127306</v>
      </c>
      <c r="D158" s="58">
        <f>PRRAS!E168</f>
        <v>135051</v>
      </c>
      <c r="E158" s="58">
        <v>0</v>
      </c>
      <c r="F158" s="58">
        <v>0</v>
      </c>
      <c r="G158" s="59">
        <f t="shared" si="4"/>
        <v>62393.055999999997</v>
      </c>
      <c r="H158" s="59">
        <f t="shared" si="5"/>
        <v>0</v>
      </c>
      <c r="I158" s="60">
        <v>0</v>
      </c>
    </row>
    <row r="159" spans="1:9" x14ac:dyDescent="0.2">
      <c r="A159" s="57">
        <v>151</v>
      </c>
      <c r="B159" s="58">
        <f>PRRAS!C169</f>
        <v>158</v>
      </c>
      <c r="C159" s="58">
        <f>PRRAS!D169</f>
        <v>3819180</v>
      </c>
      <c r="D159" s="58">
        <f>PRRAS!E169</f>
        <v>4051515</v>
      </c>
      <c r="E159" s="58">
        <v>0</v>
      </c>
      <c r="F159" s="58">
        <v>0</v>
      </c>
      <c r="G159" s="59">
        <f t="shared" si="4"/>
        <v>1883709.18</v>
      </c>
      <c r="H159" s="59">
        <f t="shared" si="5"/>
        <v>0</v>
      </c>
      <c r="I159" s="60">
        <v>0</v>
      </c>
    </row>
    <row r="160" spans="1:9" x14ac:dyDescent="0.2">
      <c r="A160" s="57">
        <v>151</v>
      </c>
      <c r="B160" s="58">
        <f>PRRAS!C170</f>
        <v>159</v>
      </c>
      <c r="C160" s="58">
        <f>PRRAS!D170</f>
        <v>432731</v>
      </c>
      <c r="D160" s="58">
        <f>PRRAS!E170</f>
        <v>459470</v>
      </c>
      <c r="E160" s="58">
        <v>0</v>
      </c>
      <c r="F160" s="58">
        <v>0</v>
      </c>
      <c r="G160" s="59">
        <f t="shared" si="4"/>
        <v>214915.68900000001</v>
      </c>
      <c r="H160" s="59">
        <f t="shared" si="5"/>
        <v>0</v>
      </c>
      <c r="I160" s="60">
        <v>0</v>
      </c>
    </row>
    <row r="161" spans="1:9" x14ac:dyDescent="0.2">
      <c r="A161" s="57">
        <v>151</v>
      </c>
      <c r="B161" s="58">
        <f>PRRAS!C171</f>
        <v>160</v>
      </c>
      <c r="C161" s="58">
        <f>PRRAS!D171</f>
        <v>15657808</v>
      </c>
      <c r="D161" s="58">
        <f>PRRAS!E171</f>
        <v>14719759</v>
      </c>
      <c r="E161" s="58">
        <v>0</v>
      </c>
      <c r="F161" s="58">
        <v>0</v>
      </c>
      <c r="G161" s="59">
        <f t="shared" si="4"/>
        <v>7215572.1600000001</v>
      </c>
      <c r="H161" s="59">
        <f t="shared" si="5"/>
        <v>0</v>
      </c>
      <c r="I161" s="60">
        <v>0</v>
      </c>
    </row>
    <row r="162" spans="1:9" x14ac:dyDescent="0.2">
      <c r="A162" s="57">
        <v>151</v>
      </c>
      <c r="B162" s="58">
        <f>PRRAS!C172</f>
        <v>161</v>
      </c>
      <c r="C162" s="58">
        <f>PRRAS!D172</f>
        <v>1678323</v>
      </c>
      <c r="D162" s="58">
        <f>PRRAS!E172</f>
        <v>1771532</v>
      </c>
      <c r="E162" s="58">
        <v>0</v>
      </c>
      <c r="F162" s="58">
        <v>0</v>
      </c>
      <c r="G162" s="59">
        <f t="shared" si="4"/>
        <v>840643.30700000003</v>
      </c>
      <c r="H162" s="59">
        <f t="shared" si="5"/>
        <v>0</v>
      </c>
      <c r="I162" s="60">
        <v>0</v>
      </c>
    </row>
    <row r="163" spans="1:9" x14ac:dyDescent="0.2">
      <c r="A163" s="57">
        <v>151</v>
      </c>
      <c r="B163" s="58">
        <f>PRRAS!C173</f>
        <v>162</v>
      </c>
      <c r="C163" s="58">
        <f>PRRAS!D173</f>
        <v>107043</v>
      </c>
      <c r="D163" s="58">
        <f>PRRAS!E173</f>
        <v>109508</v>
      </c>
      <c r="E163" s="58">
        <v>0</v>
      </c>
      <c r="F163" s="58">
        <v>0</v>
      </c>
      <c r="G163" s="59">
        <f t="shared" si="4"/>
        <v>52821.558000000005</v>
      </c>
      <c r="H163" s="59">
        <f t="shared" si="5"/>
        <v>0</v>
      </c>
      <c r="I163" s="60">
        <v>0</v>
      </c>
    </row>
    <row r="164" spans="1:9" x14ac:dyDescent="0.2">
      <c r="A164" s="57">
        <v>151</v>
      </c>
      <c r="B164" s="58">
        <f>PRRAS!C174</f>
        <v>163</v>
      </c>
      <c r="C164" s="58">
        <f>PRRAS!D174</f>
        <v>1433575</v>
      </c>
      <c r="D164" s="58">
        <f>PRRAS!E174</f>
        <v>1580322</v>
      </c>
      <c r="E164" s="58">
        <v>0</v>
      </c>
      <c r="F164" s="58">
        <v>0</v>
      </c>
      <c r="G164" s="59">
        <f t="shared" si="4"/>
        <v>748857.69700000004</v>
      </c>
      <c r="H164" s="59">
        <f t="shared" si="5"/>
        <v>0</v>
      </c>
      <c r="I164" s="60">
        <v>0</v>
      </c>
    </row>
    <row r="165" spans="1:9" x14ac:dyDescent="0.2">
      <c r="A165" s="57">
        <v>151</v>
      </c>
      <c r="B165" s="58">
        <f>PRRAS!C175</f>
        <v>164</v>
      </c>
      <c r="C165" s="58">
        <f>PRRAS!D175</f>
        <v>128581</v>
      </c>
      <c r="D165" s="58">
        <f>PRRAS!E175</f>
        <v>68122</v>
      </c>
      <c r="E165" s="58">
        <v>0</v>
      </c>
      <c r="F165" s="58">
        <v>0</v>
      </c>
      <c r="G165" s="59">
        <f t="shared" si="4"/>
        <v>43431.3</v>
      </c>
      <c r="H165" s="59">
        <f t="shared" si="5"/>
        <v>0</v>
      </c>
      <c r="I165" s="60">
        <v>0</v>
      </c>
    </row>
    <row r="166" spans="1:9" x14ac:dyDescent="0.2">
      <c r="A166" s="57">
        <v>151</v>
      </c>
      <c r="B166" s="58">
        <f>PRRAS!C176</f>
        <v>165</v>
      </c>
      <c r="C166" s="58">
        <f>PRRAS!D176</f>
        <v>9124</v>
      </c>
      <c r="D166" s="58">
        <f>PRRAS!E176</f>
        <v>13580</v>
      </c>
      <c r="E166" s="58">
        <v>0</v>
      </c>
      <c r="F166" s="58">
        <v>0</v>
      </c>
      <c r="G166" s="59">
        <f t="shared" si="4"/>
        <v>5986.8600000000006</v>
      </c>
      <c r="H166" s="59">
        <f t="shared" si="5"/>
        <v>0</v>
      </c>
      <c r="I166" s="60">
        <v>0</v>
      </c>
    </row>
    <row r="167" spans="1:9" x14ac:dyDescent="0.2">
      <c r="A167" s="57">
        <v>151</v>
      </c>
      <c r="B167" s="58">
        <f>PRRAS!C177</f>
        <v>166</v>
      </c>
      <c r="C167" s="58">
        <f>PRRAS!D177</f>
        <v>8317567</v>
      </c>
      <c r="D167" s="58">
        <f>PRRAS!E177</f>
        <v>8219649</v>
      </c>
      <c r="E167" s="58">
        <v>0</v>
      </c>
      <c r="F167" s="58">
        <v>0</v>
      </c>
      <c r="G167" s="59">
        <f t="shared" si="4"/>
        <v>4109639.5900000003</v>
      </c>
      <c r="H167" s="59">
        <f t="shared" si="5"/>
        <v>0</v>
      </c>
      <c r="I167" s="60">
        <v>0</v>
      </c>
    </row>
    <row r="168" spans="1:9" x14ac:dyDescent="0.2">
      <c r="A168" s="57">
        <v>151</v>
      </c>
      <c r="B168" s="58">
        <f>PRRAS!C178</f>
        <v>167</v>
      </c>
      <c r="C168" s="58">
        <f>PRRAS!D178</f>
        <v>453461</v>
      </c>
      <c r="D168" s="58">
        <f>PRRAS!E178</f>
        <v>437071</v>
      </c>
      <c r="E168" s="58">
        <v>0</v>
      </c>
      <c r="F168" s="58">
        <v>0</v>
      </c>
      <c r="G168" s="59">
        <f t="shared" si="4"/>
        <v>221709.701</v>
      </c>
      <c r="H168" s="59">
        <f t="shared" si="5"/>
        <v>0</v>
      </c>
      <c r="I168" s="60">
        <v>0</v>
      </c>
    </row>
    <row r="169" spans="1:9" x14ac:dyDescent="0.2">
      <c r="A169" s="57">
        <v>151</v>
      </c>
      <c r="B169" s="58">
        <f>PRRAS!C179</f>
        <v>168</v>
      </c>
      <c r="C169" s="58">
        <f>PRRAS!D179</f>
        <v>6064218</v>
      </c>
      <c r="D169" s="58">
        <f>PRRAS!E179</f>
        <v>5882389</v>
      </c>
      <c r="E169" s="58">
        <v>0</v>
      </c>
      <c r="F169" s="58">
        <v>0</v>
      </c>
      <c r="G169" s="59">
        <f t="shared" si="4"/>
        <v>2995271.3280000002</v>
      </c>
      <c r="H169" s="59">
        <f t="shared" si="5"/>
        <v>0</v>
      </c>
      <c r="I169" s="60">
        <v>0</v>
      </c>
    </row>
    <row r="170" spans="1:9" x14ac:dyDescent="0.2">
      <c r="A170" s="57">
        <v>151</v>
      </c>
      <c r="B170" s="58">
        <f>PRRAS!C180</f>
        <v>169</v>
      </c>
      <c r="C170" s="58">
        <f>PRRAS!D180</f>
        <v>1647454</v>
      </c>
      <c r="D170" s="58">
        <f>PRRAS!E180</f>
        <v>1797106</v>
      </c>
      <c r="E170" s="58">
        <v>0</v>
      </c>
      <c r="F170" s="58">
        <v>0</v>
      </c>
      <c r="G170" s="59">
        <f t="shared" si="4"/>
        <v>885841.554</v>
      </c>
      <c r="H170" s="59">
        <f t="shared" si="5"/>
        <v>0</v>
      </c>
      <c r="I170" s="60">
        <v>0</v>
      </c>
    </row>
    <row r="171" spans="1:9" x14ac:dyDescent="0.2">
      <c r="A171" s="57">
        <v>151</v>
      </c>
      <c r="B171" s="58">
        <f>PRRAS!C181</f>
        <v>170</v>
      </c>
      <c r="C171" s="58">
        <f>PRRAS!D181</f>
        <v>0</v>
      </c>
      <c r="D171" s="58">
        <f>PRRAS!E181</f>
        <v>0</v>
      </c>
      <c r="E171" s="58">
        <v>0</v>
      </c>
      <c r="F171" s="58">
        <v>0</v>
      </c>
      <c r="G171" s="59">
        <f t="shared" si="4"/>
        <v>0</v>
      </c>
      <c r="H171" s="59">
        <f t="shared" si="5"/>
        <v>0</v>
      </c>
      <c r="I171" s="60">
        <v>0</v>
      </c>
    </row>
    <row r="172" spans="1:9" x14ac:dyDescent="0.2">
      <c r="A172" s="57">
        <v>151</v>
      </c>
      <c r="B172" s="58">
        <f>PRRAS!C182</f>
        <v>171</v>
      </c>
      <c r="C172" s="58">
        <f>PRRAS!D182</f>
        <v>137533</v>
      </c>
      <c r="D172" s="58">
        <f>PRRAS!E182</f>
        <v>87238</v>
      </c>
      <c r="E172" s="58">
        <v>0</v>
      </c>
      <c r="F172" s="58">
        <v>0</v>
      </c>
      <c r="G172" s="59">
        <f t="shared" si="4"/>
        <v>53353.539000000004</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14901</v>
      </c>
      <c r="D174" s="58">
        <f>PRRAS!E184</f>
        <v>15845</v>
      </c>
      <c r="E174" s="58">
        <v>0</v>
      </c>
      <c r="F174" s="58">
        <v>0</v>
      </c>
      <c r="G174" s="59">
        <f t="shared" si="4"/>
        <v>8060.2429999999995</v>
      </c>
      <c r="H174" s="59">
        <f t="shared" si="5"/>
        <v>0</v>
      </c>
      <c r="I174" s="60">
        <v>0</v>
      </c>
    </row>
    <row r="175" spans="1:9" x14ac:dyDescent="0.2">
      <c r="A175" s="57">
        <v>151</v>
      </c>
      <c r="B175" s="58">
        <f>PRRAS!C185</f>
        <v>174</v>
      </c>
      <c r="C175" s="58">
        <f>PRRAS!D185</f>
        <v>5079175</v>
      </c>
      <c r="D175" s="58">
        <f>PRRAS!E185</f>
        <v>4098739</v>
      </c>
      <c r="E175" s="58">
        <v>0</v>
      </c>
      <c r="F175" s="58">
        <v>0</v>
      </c>
      <c r="G175" s="59">
        <f t="shared" si="4"/>
        <v>2310137.622</v>
      </c>
      <c r="H175" s="59">
        <f t="shared" si="5"/>
        <v>0</v>
      </c>
      <c r="I175" s="60">
        <v>0</v>
      </c>
    </row>
    <row r="176" spans="1:9" x14ac:dyDescent="0.2">
      <c r="A176" s="57">
        <v>151</v>
      </c>
      <c r="B176" s="58">
        <f>PRRAS!C186</f>
        <v>175</v>
      </c>
      <c r="C176" s="58">
        <f>PRRAS!D186</f>
        <v>199788</v>
      </c>
      <c r="D176" s="58">
        <f>PRRAS!E186</f>
        <v>219034</v>
      </c>
      <c r="E176" s="58">
        <v>0</v>
      </c>
      <c r="F176" s="58">
        <v>0</v>
      </c>
      <c r="G176" s="59">
        <f t="shared" si="4"/>
        <v>111624.79999999999</v>
      </c>
      <c r="H176" s="59">
        <f t="shared" si="5"/>
        <v>0</v>
      </c>
      <c r="I176" s="60">
        <v>0</v>
      </c>
    </row>
    <row r="177" spans="1:9" x14ac:dyDescent="0.2">
      <c r="A177" s="57">
        <v>151</v>
      </c>
      <c r="B177" s="58">
        <f>PRRAS!C187</f>
        <v>176</v>
      </c>
      <c r="C177" s="58">
        <f>PRRAS!D187</f>
        <v>1196397</v>
      </c>
      <c r="D177" s="58">
        <f>PRRAS!E187</f>
        <v>490081</v>
      </c>
      <c r="E177" s="58">
        <v>0</v>
      </c>
      <c r="F177" s="58">
        <v>0</v>
      </c>
      <c r="G177" s="59">
        <f t="shared" si="4"/>
        <v>383074.38399999996</v>
      </c>
      <c r="H177" s="59">
        <f t="shared" si="5"/>
        <v>0</v>
      </c>
      <c r="I177" s="60">
        <v>0</v>
      </c>
    </row>
    <row r="178" spans="1:9" x14ac:dyDescent="0.2">
      <c r="A178" s="57">
        <v>151</v>
      </c>
      <c r="B178" s="58">
        <f>PRRAS!C188</f>
        <v>177</v>
      </c>
      <c r="C178" s="58">
        <f>PRRAS!D188</f>
        <v>49223</v>
      </c>
      <c r="D178" s="58">
        <f>PRRAS!E188</f>
        <v>41710</v>
      </c>
      <c r="E178" s="58">
        <v>0</v>
      </c>
      <c r="F178" s="58">
        <v>0</v>
      </c>
      <c r="G178" s="59">
        <f t="shared" si="4"/>
        <v>23477.810999999998</v>
      </c>
      <c r="H178" s="59">
        <f t="shared" si="5"/>
        <v>0</v>
      </c>
      <c r="I178" s="60">
        <v>0</v>
      </c>
    </row>
    <row r="179" spans="1:9" x14ac:dyDescent="0.2">
      <c r="A179" s="57">
        <v>151</v>
      </c>
      <c r="B179" s="58">
        <f>PRRAS!C189</f>
        <v>178</v>
      </c>
      <c r="C179" s="58">
        <f>PRRAS!D189</f>
        <v>993340</v>
      </c>
      <c r="D179" s="58">
        <f>PRRAS!E189</f>
        <v>1179496</v>
      </c>
      <c r="E179" s="58">
        <v>0</v>
      </c>
      <c r="F179" s="58">
        <v>0</v>
      </c>
      <c r="G179" s="59">
        <f t="shared" si="4"/>
        <v>596715.09600000002</v>
      </c>
      <c r="H179" s="59">
        <f t="shared" si="5"/>
        <v>0</v>
      </c>
      <c r="I179" s="60">
        <v>0</v>
      </c>
    </row>
    <row r="180" spans="1:9" x14ac:dyDescent="0.2">
      <c r="A180" s="57">
        <v>151</v>
      </c>
      <c r="B180" s="58">
        <f>PRRAS!C190</f>
        <v>179</v>
      </c>
      <c r="C180" s="58">
        <f>PRRAS!D190</f>
        <v>20836</v>
      </c>
      <c r="D180" s="58">
        <f>PRRAS!E190</f>
        <v>20603</v>
      </c>
      <c r="E180" s="58">
        <v>0</v>
      </c>
      <c r="F180" s="58">
        <v>0</v>
      </c>
      <c r="G180" s="59">
        <f t="shared" si="4"/>
        <v>11105.518</v>
      </c>
      <c r="H180" s="59">
        <f t="shared" si="5"/>
        <v>0</v>
      </c>
      <c r="I180" s="60">
        <v>0</v>
      </c>
    </row>
    <row r="181" spans="1:9" x14ac:dyDescent="0.2">
      <c r="A181" s="57">
        <v>151</v>
      </c>
      <c r="B181" s="58">
        <f>PRRAS!C191</f>
        <v>180</v>
      </c>
      <c r="C181" s="58">
        <f>PRRAS!D191</f>
        <v>45254</v>
      </c>
      <c r="D181" s="58">
        <f>PRRAS!E191</f>
        <v>32419</v>
      </c>
      <c r="E181" s="58">
        <v>0</v>
      </c>
      <c r="F181" s="58">
        <v>0</v>
      </c>
      <c r="G181" s="59">
        <f t="shared" si="4"/>
        <v>19816.559999999998</v>
      </c>
      <c r="H181" s="59">
        <f t="shared" si="5"/>
        <v>0</v>
      </c>
      <c r="I181" s="60">
        <v>0</v>
      </c>
    </row>
    <row r="182" spans="1:9" x14ac:dyDescent="0.2">
      <c r="A182" s="57">
        <v>151</v>
      </c>
      <c r="B182" s="58">
        <f>PRRAS!C192</f>
        <v>181</v>
      </c>
      <c r="C182" s="58">
        <f>PRRAS!D192</f>
        <v>486722</v>
      </c>
      <c r="D182" s="58">
        <f>PRRAS!E192</f>
        <v>429977</v>
      </c>
      <c r="E182" s="58">
        <v>0</v>
      </c>
      <c r="F182" s="58">
        <v>0</v>
      </c>
      <c r="G182" s="59">
        <f t="shared" si="4"/>
        <v>243748.356</v>
      </c>
      <c r="H182" s="59">
        <f t="shared" si="5"/>
        <v>0</v>
      </c>
      <c r="I182" s="60">
        <v>0</v>
      </c>
    </row>
    <row r="183" spans="1:9" x14ac:dyDescent="0.2">
      <c r="A183" s="57">
        <v>151</v>
      </c>
      <c r="B183" s="58">
        <f>PRRAS!C193</f>
        <v>182</v>
      </c>
      <c r="C183" s="58">
        <f>PRRAS!D193</f>
        <v>245234</v>
      </c>
      <c r="D183" s="58">
        <f>PRRAS!E193</f>
        <v>259408</v>
      </c>
      <c r="E183" s="58">
        <v>0</v>
      </c>
      <c r="F183" s="58">
        <v>0</v>
      </c>
      <c r="G183" s="59">
        <f t="shared" si="4"/>
        <v>139057.1</v>
      </c>
      <c r="H183" s="59">
        <f t="shared" si="5"/>
        <v>0</v>
      </c>
      <c r="I183" s="60">
        <v>0</v>
      </c>
    </row>
    <row r="184" spans="1:9" x14ac:dyDescent="0.2">
      <c r="A184" s="57">
        <v>151</v>
      </c>
      <c r="B184" s="58">
        <f>PRRAS!C194</f>
        <v>183</v>
      </c>
      <c r="C184" s="58">
        <f>PRRAS!D194</f>
        <v>1842381</v>
      </c>
      <c r="D184" s="58">
        <f>PRRAS!E194</f>
        <v>1426011</v>
      </c>
      <c r="E184" s="58">
        <v>0</v>
      </c>
      <c r="F184" s="58">
        <v>0</v>
      </c>
      <c r="G184" s="59">
        <f t="shared" si="4"/>
        <v>859075.74899999995</v>
      </c>
      <c r="H184" s="59">
        <f t="shared" si="5"/>
        <v>0</v>
      </c>
      <c r="I184" s="60">
        <v>0</v>
      </c>
    </row>
    <row r="185" spans="1:9" x14ac:dyDescent="0.2">
      <c r="A185" s="57">
        <v>151</v>
      </c>
      <c r="B185" s="58">
        <f>PRRAS!C195</f>
        <v>184</v>
      </c>
      <c r="C185" s="58">
        <f>PRRAS!D195</f>
        <v>62455</v>
      </c>
      <c r="D185" s="58">
        <f>PRRAS!E195</f>
        <v>75875</v>
      </c>
      <c r="E185" s="58">
        <v>0</v>
      </c>
      <c r="F185" s="58">
        <v>0</v>
      </c>
      <c r="G185" s="59">
        <f t="shared" si="4"/>
        <v>39413.72</v>
      </c>
      <c r="H185" s="59">
        <f t="shared" si="5"/>
        <v>0</v>
      </c>
      <c r="I185" s="60">
        <v>0</v>
      </c>
    </row>
    <row r="186" spans="1:9" x14ac:dyDescent="0.2">
      <c r="A186" s="57">
        <v>151</v>
      </c>
      <c r="B186" s="58">
        <f>PRRAS!C196</f>
        <v>185</v>
      </c>
      <c r="C186" s="58">
        <f>PRRAS!D196</f>
        <v>520288</v>
      </c>
      <c r="D186" s="58">
        <f>PRRAS!E196</f>
        <v>553964</v>
      </c>
      <c r="E186" s="58">
        <v>0</v>
      </c>
      <c r="F186" s="58">
        <v>0</v>
      </c>
      <c r="G186" s="59">
        <f t="shared" si="4"/>
        <v>301219.96000000002</v>
      </c>
      <c r="H186" s="59">
        <f t="shared" si="5"/>
        <v>0</v>
      </c>
      <c r="I186" s="60">
        <v>0</v>
      </c>
    </row>
    <row r="187" spans="1:9" x14ac:dyDescent="0.2">
      <c r="A187" s="57">
        <v>151</v>
      </c>
      <c r="B187" s="58">
        <f>PRRAS!C197</f>
        <v>186</v>
      </c>
      <c r="C187" s="58">
        <f>PRRAS!D197</f>
        <v>109305</v>
      </c>
      <c r="D187" s="58">
        <f>PRRAS!E197</f>
        <v>110488</v>
      </c>
      <c r="E187" s="58">
        <v>0</v>
      </c>
      <c r="F187" s="58">
        <v>0</v>
      </c>
      <c r="G187" s="59">
        <f t="shared" si="4"/>
        <v>61432.265999999996</v>
      </c>
      <c r="H187" s="59">
        <f t="shared" si="5"/>
        <v>0</v>
      </c>
      <c r="I187" s="60">
        <v>0</v>
      </c>
    </row>
    <row r="188" spans="1:9" x14ac:dyDescent="0.2">
      <c r="A188" s="57">
        <v>151</v>
      </c>
      <c r="B188" s="58">
        <f>PRRAS!C198</f>
        <v>187</v>
      </c>
      <c r="C188" s="58">
        <f>PRRAS!D198</f>
        <v>247504</v>
      </c>
      <c r="D188" s="58">
        <f>PRRAS!E198</f>
        <v>247264</v>
      </c>
      <c r="E188" s="58">
        <v>0</v>
      </c>
      <c r="F188" s="58">
        <v>0</v>
      </c>
      <c r="G188" s="59">
        <f t="shared" si="4"/>
        <v>138759.984</v>
      </c>
      <c r="H188" s="59">
        <f t="shared" si="5"/>
        <v>0</v>
      </c>
      <c r="I188" s="60">
        <v>0</v>
      </c>
    </row>
    <row r="189" spans="1:9" x14ac:dyDescent="0.2">
      <c r="A189" s="57">
        <v>151</v>
      </c>
      <c r="B189" s="58">
        <f>PRRAS!C199</f>
        <v>188</v>
      </c>
      <c r="C189" s="58">
        <f>PRRAS!D199</f>
        <v>10909</v>
      </c>
      <c r="D189" s="58">
        <f>PRRAS!E199</f>
        <v>16508</v>
      </c>
      <c r="E189" s="58">
        <v>0</v>
      </c>
      <c r="F189" s="58">
        <v>0</v>
      </c>
      <c r="G189" s="59">
        <f t="shared" si="4"/>
        <v>8257.9</v>
      </c>
      <c r="H189" s="59">
        <f t="shared" si="5"/>
        <v>0</v>
      </c>
      <c r="I189" s="60">
        <v>0</v>
      </c>
    </row>
    <row r="190" spans="1:9" x14ac:dyDescent="0.2">
      <c r="A190" s="57">
        <v>151</v>
      </c>
      <c r="B190" s="58">
        <f>PRRAS!C200</f>
        <v>189</v>
      </c>
      <c r="C190" s="58">
        <f>PRRAS!D200</f>
        <v>14010</v>
      </c>
      <c r="D190" s="58">
        <f>PRRAS!E200</f>
        <v>14901</v>
      </c>
      <c r="E190" s="58">
        <v>0</v>
      </c>
      <c r="F190" s="58">
        <v>0</v>
      </c>
      <c r="G190" s="59">
        <f t="shared" si="4"/>
        <v>8280.4680000000008</v>
      </c>
      <c r="H190" s="59">
        <f t="shared" si="5"/>
        <v>0</v>
      </c>
      <c r="I190" s="60">
        <v>0</v>
      </c>
    </row>
    <row r="191" spans="1:9" x14ac:dyDescent="0.2">
      <c r="A191" s="57">
        <v>151</v>
      </c>
      <c r="B191" s="58">
        <f>PRRAS!C201</f>
        <v>190</v>
      </c>
      <c r="C191" s="58">
        <f>PRRAS!D201</f>
        <v>87615</v>
      </c>
      <c r="D191" s="58">
        <f>PRRAS!E201</f>
        <v>93059</v>
      </c>
      <c r="E191" s="58">
        <v>0</v>
      </c>
      <c r="F191" s="58">
        <v>0</v>
      </c>
      <c r="G191" s="59">
        <f t="shared" si="4"/>
        <v>52009.270000000004</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50945</v>
      </c>
      <c r="D193" s="58">
        <f>PRRAS!E203</f>
        <v>71744</v>
      </c>
      <c r="E193" s="58">
        <v>0</v>
      </c>
      <c r="F193" s="58">
        <v>0</v>
      </c>
      <c r="G193" s="59">
        <f t="shared" si="4"/>
        <v>37331.135999999999</v>
      </c>
      <c r="H193" s="59">
        <f t="shared" si="5"/>
        <v>0</v>
      </c>
      <c r="I193" s="60">
        <v>0</v>
      </c>
    </row>
    <row r="194" spans="1:9" x14ac:dyDescent="0.2">
      <c r="A194" s="57">
        <v>151</v>
      </c>
      <c r="B194" s="58">
        <f>PRRAS!C204</f>
        <v>193</v>
      </c>
      <c r="C194" s="58">
        <f>PRRAS!D204</f>
        <v>69140</v>
      </c>
      <c r="D194" s="58">
        <f>PRRAS!E204</f>
        <v>75157</v>
      </c>
      <c r="E194" s="58">
        <v>0</v>
      </c>
      <c r="F194" s="58">
        <v>0</v>
      </c>
      <c r="G194" s="59">
        <f t="shared" ref="G194:G257" si="6">(B194/1000)*(C194*1+D194*2)</f>
        <v>42354.622000000003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69140</v>
      </c>
      <c r="D208" s="58">
        <f>PRRAS!E218</f>
        <v>75157</v>
      </c>
      <c r="E208" s="58">
        <v>0</v>
      </c>
      <c r="F208" s="58">
        <v>0</v>
      </c>
      <c r="G208" s="59">
        <f t="shared" si="6"/>
        <v>45426.977999999996</v>
      </c>
      <c r="H208" s="59">
        <f t="shared" si="7"/>
        <v>0</v>
      </c>
      <c r="I208" s="60">
        <v>0</v>
      </c>
    </row>
    <row r="209" spans="1:9" x14ac:dyDescent="0.2">
      <c r="A209" s="57">
        <v>151</v>
      </c>
      <c r="B209" s="58">
        <f>PRRAS!C219</f>
        <v>208</v>
      </c>
      <c r="C209" s="58">
        <f>PRRAS!D219</f>
        <v>23356</v>
      </c>
      <c r="D209" s="58">
        <f>PRRAS!E219</f>
        <v>21553</v>
      </c>
      <c r="E209" s="58">
        <v>0</v>
      </c>
      <c r="F209" s="58">
        <v>0</v>
      </c>
      <c r="G209" s="59">
        <f t="shared" si="6"/>
        <v>13824.096</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45784</v>
      </c>
      <c r="D211" s="58">
        <f>PRRAS!E221</f>
        <v>53604</v>
      </c>
      <c r="E211" s="58">
        <v>0</v>
      </c>
      <c r="F211" s="58">
        <v>0</v>
      </c>
      <c r="G211" s="59">
        <f t="shared" si="6"/>
        <v>32128.32</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487500</v>
      </c>
      <c r="D258" s="58">
        <f>PRRAS!E268</f>
        <v>950</v>
      </c>
      <c r="E258" s="58">
        <v>0</v>
      </c>
      <c r="F258" s="58">
        <v>0</v>
      </c>
      <c r="G258" s="59">
        <f t="shared" ref="G258:G321" si="8">(B258/1000)*(C258*1+D258*2)</f>
        <v>125775.8</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487500</v>
      </c>
      <c r="D267" s="58">
        <f>PRRAS!E277</f>
        <v>950</v>
      </c>
      <c r="E267" s="58">
        <v>0</v>
      </c>
      <c r="F267" s="58">
        <v>0</v>
      </c>
      <c r="G267" s="59">
        <f t="shared" si="8"/>
        <v>130180.40000000001</v>
      </c>
      <c r="H267" s="59">
        <f t="shared" si="9"/>
        <v>0</v>
      </c>
      <c r="I267" s="60">
        <v>0</v>
      </c>
    </row>
    <row r="268" spans="1:9" x14ac:dyDescent="0.2">
      <c r="A268" s="57">
        <v>151</v>
      </c>
      <c r="B268" s="58">
        <f>PRRAS!C278</f>
        <v>267</v>
      </c>
      <c r="C268" s="58">
        <f>PRRAS!D278</f>
        <v>487500</v>
      </c>
      <c r="D268" s="58">
        <f>PRRAS!E278</f>
        <v>0</v>
      </c>
      <c r="E268" s="58">
        <v>0</v>
      </c>
      <c r="F268" s="58">
        <v>0</v>
      </c>
      <c r="G268" s="59">
        <f t="shared" si="8"/>
        <v>130162.50000000001</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950</v>
      </c>
      <c r="E272" s="58">
        <v>0</v>
      </c>
      <c r="F272" s="58">
        <v>0</v>
      </c>
      <c r="G272" s="59">
        <f t="shared" si="8"/>
        <v>514.90000000000009</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47078646</v>
      </c>
      <c r="D282" s="58">
        <f>PRRAS!E292</f>
        <v>47751012</v>
      </c>
      <c r="E282" s="58">
        <v>0</v>
      </c>
      <c r="F282" s="58">
        <v>0</v>
      </c>
      <c r="G282" s="59">
        <f t="shared" si="8"/>
        <v>40065168.270000003</v>
      </c>
      <c r="H282" s="59">
        <f t="shared" si="9"/>
        <v>0</v>
      </c>
      <c r="I282" s="60">
        <v>0</v>
      </c>
    </row>
    <row r="283" spans="1:9" x14ac:dyDescent="0.2">
      <c r="A283" s="57">
        <v>151</v>
      </c>
      <c r="B283" s="58">
        <f>PRRAS!C293</f>
        <v>282</v>
      </c>
      <c r="C283" s="58">
        <f>PRRAS!D293</f>
        <v>1294376</v>
      </c>
      <c r="D283" s="58">
        <f>PRRAS!E293</f>
        <v>1004377</v>
      </c>
      <c r="E283" s="58">
        <v>0</v>
      </c>
      <c r="F283" s="58">
        <v>0</v>
      </c>
      <c r="G283" s="59">
        <f t="shared" si="8"/>
        <v>931482.65999999992</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0</v>
      </c>
      <c r="D285" s="58">
        <f>PRRAS!E295</f>
        <v>0</v>
      </c>
      <c r="E285" s="58">
        <v>0</v>
      </c>
      <c r="F285" s="58">
        <v>0</v>
      </c>
      <c r="G285" s="59">
        <f t="shared" si="8"/>
        <v>0</v>
      </c>
      <c r="H285" s="59">
        <f t="shared" si="9"/>
        <v>0</v>
      </c>
      <c r="I285" s="60">
        <v>0</v>
      </c>
    </row>
    <row r="286" spans="1:9" x14ac:dyDescent="0.2">
      <c r="A286" s="57">
        <v>151</v>
      </c>
      <c r="B286" s="58">
        <f>PRRAS!C296</f>
        <v>285</v>
      </c>
      <c r="C286" s="58">
        <f>PRRAS!D296</f>
        <v>5918316</v>
      </c>
      <c r="D286" s="58">
        <f>PRRAS!E296</f>
        <v>8151533</v>
      </c>
      <c r="E286" s="58">
        <v>0</v>
      </c>
      <c r="F286" s="58">
        <v>0</v>
      </c>
      <c r="G286" s="59">
        <f t="shared" si="8"/>
        <v>6333093.8699999992</v>
      </c>
      <c r="H286" s="59">
        <f t="shared" si="9"/>
        <v>0</v>
      </c>
      <c r="I286" s="60">
        <v>0</v>
      </c>
    </row>
    <row r="287" spans="1:9" x14ac:dyDescent="0.2">
      <c r="A287" s="57">
        <v>151</v>
      </c>
      <c r="B287" s="58">
        <f>PRRAS!C297</f>
        <v>286</v>
      </c>
      <c r="C287" s="58">
        <f>PRRAS!D297</f>
        <v>2058330</v>
      </c>
      <c r="D287" s="58">
        <f>PRRAS!E297</f>
        <v>1918168</v>
      </c>
      <c r="E287" s="58">
        <v>0</v>
      </c>
      <c r="F287" s="58">
        <v>0</v>
      </c>
      <c r="G287" s="59">
        <f t="shared" si="8"/>
        <v>1685874.4759999998</v>
      </c>
      <c r="H287" s="59">
        <f t="shared" si="9"/>
        <v>0</v>
      </c>
      <c r="I287" s="60">
        <v>0</v>
      </c>
    </row>
    <row r="288" spans="1:9" x14ac:dyDescent="0.2">
      <c r="A288" s="57">
        <v>151</v>
      </c>
      <c r="B288" s="58">
        <f>PRRAS!C298</f>
        <v>287</v>
      </c>
      <c r="C288" s="58">
        <f>PRRAS!D298</f>
        <v>11344</v>
      </c>
      <c r="D288" s="58">
        <f>PRRAS!E298</f>
        <v>7706</v>
      </c>
      <c r="E288" s="58">
        <v>0</v>
      </c>
      <c r="F288" s="58">
        <v>0</v>
      </c>
      <c r="G288" s="59">
        <f t="shared" si="8"/>
        <v>7678.9719999999998</v>
      </c>
      <c r="H288" s="59">
        <f t="shared" si="9"/>
        <v>0</v>
      </c>
      <c r="I288" s="60">
        <v>0</v>
      </c>
    </row>
    <row r="289" spans="1:9" x14ac:dyDescent="0.2">
      <c r="A289" s="57">
        <v>151</v>
      </c>
      <c r="B289" s="58">
        <f>PRRAS!C299</f>
        <v>288</v>
      </c>
      <c r="C289" s="58">
        <f>PRRAS!D299</f>
        <v>1627079</v>
      </c>
      <c r="D289" s="58">
        <f>PRRAS!E299</f>
        <v>1419580</v>
      </c>
      <c r="E289" s="58">
        <v>0</v>
      </c>
      <c r="F289" s="58">
        <v>0</v>
      </c>
      <c r="G289" s="59">
        <f t="shared" si="8"/>
        <v>1286276.8319999999</v>
      </c>
      <c r="H289" s="59">
        <f t="shared" si="9"/>
        <v>0</v>
      </c>
      <c r="I289" s="60">
        <v>0</v>
      </c>
    </row>
    <row r="290" spans="1:9" x14ac:dyDescent="0.2">
      <c r="A290" s="57">
        <v>151</v>
      </c>
      <c r="B290" s="58">
        <f>PRRAS!C301</f>
        <v>289</v>
      </c>
      <c r="C290" s="58">
        <f>PRRAS!D301</f>
        <v>17199</v>
      </c>
      <c r="D290" s="58">
        <f>PRRAS!E301</f>
        <v>18407</v>
      </c>
      <c r="E290" s="58">
        <v>0</v>
      </c>
      <c r="F290" s="58">
        <v>0</v>
      </c>
      <c r="G290" s="59">
        <f t="shared" si="8"/>
        <v>15609.757</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17199</v>
      </c>
      <c r="D303" s="58">
        <f>PRRAS!E314</f>
        <v>18407</v>
      </c>
      <c r="E303" s="58">
        <v>0</v>
      </c>
      <c r="F303" s="58">
        <v>0</v>
      </c>
      <c r="G303" s="59">
        <f t="shared" si="8"/>
        <v>16311.925999999999</v>
      </c>
      <c r="H303" s="59">
        <f t="shared" si="9"/>
        <v>0</v>
      </c>
      <c r="I303" s="60">
        <v>0</v>
      </c>
    </row>
    <row r="304" spans="1:9" x14ac:dyDescent="0.2">
      <c r="A304" s="57">
        <v>151</v>
      </c>
      <c r="B304" s="58">
        <f>PRRAS!C315</f>
        <v>303</v>
      </c>
      <c r="C304" s="58">
        <f>PRRAS!D315</f>
        <v>17199</v>
      </c>
      <c r="D304" s="58">
        <f>PRRAS!E315</f>
        <v>18407</v>
      </c>
      <c r="E304" s="58">
        <v>0</v>
      </c>
      <c r="F304" s="58">
        <v>0</v>
      </c>
      <c r="G304" s="59">
        <f t="shared" si="8"/>
        <v>16365.939</v>
      </c>
      <c r="H304" s="59">
        <f t="shared" si="9"/>
        <v>0</v>
      </c>
      <c r="I304" s="60">
        <v>0</v>
      </c>
    </row>
    <row r="305" spans="1:9" x14ac:dyDescent="0.2">
      <c r="A305" s="57">
        <v>151</v>
      </c>
      <c r="B305" s="58">
        <f>PRRAS!C316</f>
        <v>304</v>
      </c>
      <c r="C305" s="58">
        <f>PRRAS!D316</f>
        <v>17199</v>
      </c>
      <c r="D305" s="58">
        <f>PRRAS!E316</f>
        <v>18407</v>
      </c>
      <c r="E305" s="58">
        <v>0</v>
      </c>
      <c r="F305" s="58">
        <v>0</v>
      </c>
      <c r="G305" s="59">
        <f t="shared" si="8"/>
        <v>16419.952000000001</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4185662</v>
      </c>
      <c r="D342" s="58">
        <f>PRRAS!E353</f>
        <v>4182544</v>
      </c>
      <c r="E342" s="58">
        <v>0</v>
      </c>
      <c r="F342" s="58">
        <v>0</v>
      </c>
      <c r="G342" s="59">
        <f t="shared" si="10"/>
        <v>4279805.75</v>
      </c>
      <c r="H342" s="59">
        <f t="shared" si="11"/>
        <v>0</v>
      </c>
      <c r="I342" s="60">
        <v>0</v>
      </c>
    </row>
    <row r="343" spans="1:9" x14ac:dyDescent="0.2">
      <c r="A343" s="57">
        <v>151</v>
      </c>
      <c r="B343" s="58">
        <f>PRRAS!C354</f>
        <v>342</v>
      </c>
      <c r="C343" s="58">
        <f>PRRAS!D354</f>
        <v>14371</v>
      </c>
      <c r="D343" s="58">
        <f>PRRAS!E354</f>
        <v>156871</v>
      </c>
      <c r="E343" s="58">
        <v>0</v>
      </c>
      <c r="F343" s="58">
        <v>0</v>
      </c>
      <c r="G343" s="59">
        <f t="shared" si="10"/>
        <v>112214.64600000001</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14371</v>
      </c>
      <c r="D348" s="58">
        <f>PRRAS!E359</f>
        <v>156871</v>
      </c>
      <c r="E348" s="58">
        <v>0</v>
      </c>
      <c r="F348" s="58">
        <v>0</v>
      </c>
      <c r="G348" s="59">
        <f t="shared" si="10"/>
        <v>113855.211</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14371</v>
      </c>
      <c r="D351" s="58">
        <f>PRRAS!E362</f>
        <v>156871</v>
      </c>
      <c r="E351" s="58">
        <v>0</v>
      </c>
      <c r="F351" s="58">
        <v>0</v>
      </c>
      <c r="G351" s="59">
        <f t="shared" si="10"/>
        <v>114839.54999999999</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963241</v>
      </c>
      <c r="D355" s="58">
        <f>PRRAS!E366</f>
        <v>2852570</v>
      </c>
      <c r="E355" s="58">
        <v>0</v>
      </c>
      <c r="F355" s="58">
        <v>0</v>
      </c>
      <c r="G355" s="59">
        <f t="shared" si="10"/>
        <v>2360606.8739999998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867803</v>
      </c>
      <c r="D361" s="58">
        <f>PRRAS!E372</f>
        <v>2159070</v>
      </c>
      <c r="E361" s="58">
        <v>0</v>
      </c>
      <c r="F361" s="58">
        <v>0</v>
      </c>
      <c r="G361" s="59">
        <f t="shared" si="10"/>
        <v>1866939.48</v>
      </c>
      <c r="H361" s="59">
        <f t="shared" si="11"/>
        <v>0</v>
      </c>
      <c r="I361" s="60">
        <v>0</v>
      </c>
    </row>
    <row r="362" spans="1:9" x14ac:dyDescent="0.2">
      <c r="A362" s="57">
        <v>151</v>
      </c>
      <c r="B362" s="58">
        <f>PRRAS!C373</f>
        <v>361</v>
      </c>
      <c r="C362" s="58">
        <f>PRRAS!D373</f>
        <v>42520</v>
      </c>
      <c r="D362" s="58">
        <f>PRRAS!E373</f>
        <v>52048</v>
      </c>
      <c r="E362" s="58">
        <v>0</v>
      </c>
      <c r="F362" s="58">
        <v>0</v>
      </c>
      <c r="G362" s="59">
        <f t="shared" si="10"/>
        <v>52928.375999999997</v>
      </c>
      <c r="H362" s="59">
        <f t="shared" si="11"/>
        <v>0</v>
      </c>
      <c r="I362" s="60">
        <v>0</v>
      </c>
    </row>
    <row r="363" spans="1:9" x14ac:dyDescent="0.2">
      <c r="A363" s="57">
        <v>151</v>
      </c>
      <c r="B363" s="58">
        <f>PRRAS!C374</f>
        <v>362</v>
      </c>
      <c r="C363" s="58">
        <f>PRRAS!D374</f>
        <v>15745</v>
      </c>
      <c r="D363" s="58">
        <f>PRRAS!E374</f>
        <v>0</v>
      </c>
      <c r="E363" s="58">
        <v>0</v>
      </c>
      <c r="F363" s="58">
        <v>0</v>
      </c>
      <c r="G363" s="59">
        <f t="shared" si="10"/>
        <v>5699.69</v>
      </c>
      <c r="H363" s="59">
        <f t="shared" si="11"/>
        <v>0</v>
      </c>
      <c r="I363" s="60">
        <v>0</v>
      </c>
    </row>
    <row r="364" spans="1:9" x14ac:dyDescent="0.2">
      <c r="A364" s="57">
        <v>151</v>
      </c>
      <c r="B364" s="58">
        <f>PRRAS!C375</f>
        <v>363</v>
      </c>
      <c r="C364" s="58">
        <f>PRRAS!D375</f>
        <v>217798</v>
      </c>
      <c r="D364" s="58">
        <f>PRRAS!E375</f>
        <v>26713</v>
      </c>
      <c r="E364" s="58">
        <v>0</v>
      </c>
      <c r="F364" s="58">
        <v>0</v>
      </c>
      <c r="G364" s="59">
        <f t="shared" si="10"/>
        <v>98454.311999999991</v>
      </c>
      <c r="H364" s="59">
        <f t="shared" si="11"/>
        <v>0</v>
      </c>
      <c r="I364" s="60">
        <v>0</v>
      </c>
    </row>
    <row r="365" spans="1:9" x14ac:dyDescent="0.2">
      <c r="A365" s="57">
        <v>151</v>
      </c>
      <c r="B365" s="58">
        <f>PRRAS!C376</f>
        <v>364</v>
      </c>
      <c r="C365" s="58">
        <f>PRRAS!D376</f>
        <v>44000</v>
      </c>
      <c r="D365" s="58">
        <f>PRRAS!E376</f>
        <v>195374</v>
      </c>
      <c r="E365" s="58">
        <v>0</v>
      </c>
      <c r="F365" s="58">
        <v>0</v>
      </c>
      <c r="G365" s="59">
        <f t="shared" si="10"/>
        <v>158248.272</v>
      </c>
      <c r="H365" s="59">
        <f t="shared" si="11"/>
        <v>0</v>
      </c>
      <c r="I365" s="60">
        <v>0</v>
      </c>
    </row>
    <row r="366" spans="1:9" x14ac:dyDescent="0.2">
      <c r="A366" s="57">
        <v>151</v>
      </c>
      <c r="B366" s="58">
        <f>PRRAS!C377</f>
        <v>365</v>
      </c>
      <c r="C366" s="58">
        <f>PRRAS!D377</f>
        <v>10875</v>
      </c>
      <c r="D366" s="58">
        <f>PRRAS!E377</f>
        <v>0</v>
      </c>
      <c r="E366" s="58">
        <v>0</v>
      </c>
      <c r="F366" s="58">
        <v>0</v>
      </c>
      <c r="G366" s="59">
        <f t="shared" si="10"/>
        <v>3969.375</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536865</v>
      </c>
      <c r="D368" s="58">
        <f>PRRAS!E379</f>
        <v>1884935</v>
      </c>
      <c r="E368" s="58">
        <v>0</v>
      </c>
      <c r="F368" s="58">
        <v>0</v>
      </c>
      <c r="G368" s="59">
        <f t="shared" si="10"/>
        <v>1580571.7449999999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203500</v>
      </c>
      <c r="E370" s="58">
        <v>0</v>
      </c>
      <c r="F370" s="58">
        <v>0</v>
      </c>
      <c r="G370" s="59">
        <f t="shared" si="10"/>
        <v>150183</v>
      </c>
      <c r="H370" s="59">
        <f t="shared" si="11"/>
        <v>0</v>
      </c>
      <c r="I370" s="60">
        <v>0</v>
      </c>
    </row>
    <row r="371" spans="1:9" x14ac:dyDescent="0.2">
      <c r="A371" s="57">
        <v>151</v>
      </c>
      <c r="B371" s="58">
        <f>PRRAS!C382</f>
        <v>370</v>
      </c>
      <c r="C371" s="58">
        <f>PRRAS!D382</f>
        <v>0</v>
      </c>
      <c r="D371" s="58">
        <f>PRRAS!E382</f>
        <v>203500</v>
      </c>
      <c r="E371" s="58">
        <v>0</v>
      </c>
      <c r="F371" s="58">
        <v>0</v>
      </c>
      <c r="G371" s="59">
        <f t="shared" si="10"/>
        <v>150590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95438</v>
      </c>
      <c r="D383" s="58">
        <f>PRRAS!E394</f>
        <v>490000</v>
      </c>
      <c r="E383" s="58">
        <v>0</v>
      </c>
      <c r="F383" s="58">
        <v>0</v>
      </c>
      <c r="G383" s="59">
        <f t="shared" si="10"/>
        <v>410817.31599999999</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95438</v>
      </c>
      <c r="D387" s="58">
        <f>PRRAS!E398</f>
        <v>490000</v>
      </c>
      <c r="E387" s="58">
        <v>0</v>
      </c>
      <c r="F387" s="58">
        <v>0</v>
      </c>
      <c r="G387" s="59">
        <f t="shared" si="12"/>
        <v>415119.06800000003</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3208050</v>
      </c>
      <c r="D394" s="58">
        <f>PRRAS!E405</f>
        <v>1173103</v>
      </c>
      <c r="E394" s="58">
        <v>0</v>
      </c>
      <c r="F394" s="58">
        <v>0</v>
      </c>
      <c r="G394" s="59">
        <f t="shared" si="12"/>
        <v>2182822.608</v>
      </c>
      <c r="H394" s="59">
        <f t="shared" si="13"/>
        <v>0</v>
      </c>
      <c r="I394" s="60">
        <v>0</v>
      </c>
    </row>
    <row r="395" spans="1:9" x14ac:dyDescent="0.2">
      <c r="A395" s="57">
        <v>151</v>
      </c>
      <c r="B395" s="58">
        <f>PRRAS!C406</f>
        <v>394</v>
      </c>
      <c r="C395" s="58">
        <f>PRRAS!D406</f>
        <v>3208050</v>
      </c>
      <c r="D395" s="58">
        <f>PRRAS!E406</f>
        <v>1173103</v>
      </c>
      <c r="E395" s="58">
        <v>0</v>
      </c>
      <c r="F395" s="58">
        <v>0</v>
      </c>
      <c r="G395" s="59">
        <f t="shared" si="12"/>
        <v>2188376.8640000001</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4168463</v>
      </c>
      <c r="D400" s="58">
        <f>PRRAS!E411</f>
        <v>4164137</v>
      </c>
      <c r="E400" s="58">
        <v>0</v>
      </c>
      <c r="F400" s="58">
        <v>0</v>
      </c>
      <c r="G400" s="59">
        <f t="shared" si="12"/>
        <v>4986198.0630000001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714283</v>
      </c>
      <c r="D402" s="58">
        <f>PRRAS!E413</f>
        <v>1355154</v>
      </c>
      <c r="E402" s="58">
        <v>0</v>
      </c>
      <c r="F402" s="58">
        <v>0</v>
      </c>
      <c r="G402" s="59">
        <f t="shared" si="12"/>
        <v>1373260.9910000002</v>
      </c>
      <c r="H402" s="59">
        <f t="shared" si="13"/>
        <v>0</v>
      </c>
      <c r="I402" s="60">
        <v>0</v>
      </c>
    </row>
    <row r="403" spans="1:9" x14ac:dyDescent="0.2">
      <c r="A403" s="57">
        <v>151</v>
      </c>
      <c r="B403" s="58">
        <f>PRRAS!C414</f>
        <v>402</v>
      </c>
      <c r="C403" s="58">
        <f>PRRAS!D414</f>
        <v>222392</v>
      </c>
      <c r="D403" s="58">
        <f>PRRAS!E414</f>
        <v>177966</v>
      </c>
      <c r="E403" s="58">
        <v>0</v>
      </c>
      <c r="F403" s="58">
        <v>0</v>
      </c>
      <c r="G403" s="59">
        <f t="shared" si="12"/>
        <v>232486.24800000002</v>
      </c>
      <c r="H403" s="59">
        <f t="shared" si="13"/>
        <v>0</v>
      </c>
      <c r="I403" s="60">
        <v>0</v>
      </c>
    </row>
    <row r="404" spans="1:9" x14ac:dyDescent="0.2">
      <c r="A404" s="57">
        <v>151</v>
      </c>
      <c r="B404" s="58">
        <f>PRRAS!C415</f>
        <v>403</v>
      </c>
      <c r="C404" s="58">
        <f>PRRAS!D415</f>
        <v>48390221</v>
      </c>
      <c r="D404" s="58">
        <f>PRRAS!E415</f>
        <v>48773796</v>
      </c>
      <c r="E404" s="58">
        <v>0</v>
      </c>
      <c r="F404" s="58">
        <v>0</v>
      </c>
      <c r="G404" s="59">
        <f t="shared" si="12"/>
        <v>58812938.639000006</v>
      </c>
      <c r="H404" s="59">
        <f t="shared" si="13"/>
        <v>0</v>
      </c>
      <c r="I404" s="60">
        <v>0</v>
      </c>
    </row>
    <row r="405" spans="1:9" x14ac:dyDescent="0.2">
      <c r="A405" s="57">
        <v>151</v>
      </c>
      <c r="B405" s="58">
        <f>PRRAS!C416</f>
        <v>404</v>
      </c>
      <c r="C405" s="58">
        <f>PRRAS!D416</f>
        <v>51264308</v>
      </c>
      <c r="D405" s="58">
        <f>PRRAS!E416</f>
        <v>51933556</v>
      </c>
      <c r="E405" s="58">
        <v>0</v>
      </c>
      <c r="F405" s="58">
        <v>0</v>
      </c>
      <c r="G405" s="59">
        <f t="shared" si="12"/>
        <v>62673093.680000007</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2874087</v>
      </c>
      <c r="D407" s="58">
        <f>PRRAS!E418</f>
        <v>3159760</v>
      </c>
      <c r="E407" s="58">
        <v>0</v>
      </c>
      <c r="F407" s="58">
        <v>0</v>
      </c>
      <c r="G407" s="59">
        <f t="shared" si="12"/>
        <v>3732604.4420000003</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6632599</v>
      </c>
      <c r="D409" s="58">
        <f>PRRAS!E420</f>
        <v>9506687</v>
      </c>
      <c r="E409" s="58">
        <v>0</v>
      </c>
      <c r="F409" s="58">
        <v>0</v>
      </c>
      <c r="G409" s="59">
        <f t="shared" si="12"/>
        <v>10463556.983999999</v>
      </c>
      <c r="H409" s="59">
        <f t="shared" si="13"/>
        <v>0</v>
      </c>
      <c r="I409" s="60">
        <v>0</v>
      </c>
    </row>
    <row r="410" spans="1:9" x14ac:dyDescent="0.2">
      <c r="A410" s="57">
        <v>151</v>
      </c>
      <c r="B410" s="58">
        <f>PRRAS!C421</f>
        <v>409</v>
      </c>
      <c r="C410" s="58">
        <f>PRRAS!D421</f>
        <v>2280722</v>
      </c>
      <c r="D410" s="58">
        <f>PRRAS!E421</f>
        <v>2096134</v>
      </c>
      <c r="E410" s="58">
        <v>0</v>
      </c>
      <c r="F410" s="58">
        <v>0</v>
      </c>
      <c r="G410" s="59">
        <f t="shared" si="12"/>
        <v>2647452.9099999997</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48390221</v>
      </c>
      <c r="D630" s="58">
        <f>PRRAS!E642</f>
        <v>48773796</v>
      </c>
      <c r="E630" s="58">
        <v>0</v>
      </c>
      <c r="F630" s="58">
        <v>0</v>
      </c>
      <c r="G630" s="59">
        <f t="shared" si="18"/>
        <v>91794884.377000004</v>
      </c>
      <c r="H630" s="59">
        <f t="shared" si="19"/>
        <v>0</v>
      </c>
      <c r="I630" s="60">
        <v>0</v>
      </c>
    </row>
    <row r="631" spans="1:9" x14ac:dyDescent="0.2">
      <c r="A631" s="57">
        <v>151</v>
      </c>
      <c r="B631" s="58">
        <f>PRRAS!C643</f>
        <v>630</v>
      </c>
      <c r="C631" s="58">
        <f>PRRAS!D643</f>
        <v>51264308</v>
      </c>
      <c r="D631" s="58">
        <f>PRRAS!E643</f>
        <v>51933556</v>
      </c>
      <c r="E631" s="58">
        <v>0</v>
      </c>
      <c r="F631" s="58">
        <v>0</v>
      </c>
      <c r="G631" s="59">
        <f t="shared" si="18"/>
        <v>97732794.599999994</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2874087</v>
      </c>
      <c r="D633" s="58">
        <f>PRRAS!E645</f>
        <v>3159760</v>
      </c>
      <c r="E633" s="58">
        <v>0</v>
      </c>
      <c r="F633" s="58">
        <v>0</v>
      </c>
      <c r="G633" s="59">
        <f t="shared" si="18"/>
        <v>5810359.6239999998</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6632599</v>
      </c>
      <c r="D635" s="58">
        <f>PRRAS!E647</f>
        <v>9506687</v>
      </c>
      <c r="E635" s="58">
        <v>0</v>
      </c>
      <c r="F635" s="58">
        <v>0</v>
      </c>
      <c r="G635" s="59">
        <f t="shared" si="18"/>
        <v>16259546.881999999</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9506686</v>
      </c>
      <c r="D637" s="58">
        <f>PRRAS!E649</f>
        <v>12666447</v>
      </c>
      <c r="E637" s="58">
        <v>0</v>
      </c>
      <c r="F637" s="58">
        <v>0</v>
      </c>
      <c r="G637" s="59">
        <f t="shared" si="18"/>
        <v>22157972.879999999</v>
      </c>
      <c r="H637" s="59">
        <f t="shared" si="19"/>
        <v>0</v>
      </c>
      <c r="I637" s="60">
        <v>0</v>
      </c>
    </row>
    <row r="638" spans="1:9" x14ac:dyDescent="0.2">
      <c r="A638" s="57">
        <v>151</v>
      </c>
      <c r="B638" s="58">
        <f>PRRAS!C650</f>
        <v>637</v>
      </c>
      <c r="C638" s="58">
        <f>PRRAS!D650</f>
        <v>699</v>
      </c>
      <c r="D638" s="58">
        <f>PRRAS!E650</f>
        <v>55</v>
      </c>
      <c r="E638" s="58">
        <v>0</v>
      </c>
      <c r="F638" s="58">
        <v>0</v>
      </c>
      <c r="G638" s="59">
        <f t="shared" si="18"/>
        <v>515.33299999999997</v>
      </c>
      <c r="H638" s="59">
        <f t="shared" si="19"/>
        <v>0</v>
      </c>
      <c r="I638" s="60">
        <v>0</v>
      </c>
    </row>
    <row r="639" spans="1:9" x14ac:dyDescent="0.2">
      <c r="A639" s="57">
        <v>151</v>
      </c>
      <c r="B639" s="58">
        <f>PRRAS!C652</f>
        <v>638</v>
      </c>
      <c r="C639" s="58">
        <f>PRRAS!D652</f>
        <v>291104</v>
      </c>
      <c r="D639" s="58">
        <f>PRRAS!E652</f>
        <v>198947</v>
      </c>
      <c r="E639" s="58">
        <v>0</v>
      </c>
      <c r="F639" s="58">
        <v>0</v>
      </c>
      <c r="G639" s="59">
        <f t="shared" si="18"/>
        <v>439580.72399999999</v>
      </c>
      <c r="H639" s="59">
        <f t="shared" si="19"/>
        <v>0</v>
      </c>
      <c r="I639" s="60">
        <v>0</v>
      </c>
    </row>
    <row r="640" spans="1:9" x14ac:dyDescent="0.2">
      <c r="A640" s="57">
        <v>151</v>
      </c>
      <c r="B640" s="58">
        <f>PRRAS!C653</f>
        <v>639</v>
      </c>
      <c r="C640" s="58">
        <f>PRRAS!D653</f>
        <v>45679172</v>
      </c>
      <c r="D640" s="58">
        <f>PRRAS!E653</f>
        <v>47307521</v>
      </c>
      <c r="E640" s="58">
        <v>0</v>
      </c>
      <c r="F640" s="58">
        <v>0</v>
      </c>
      <c r="G640" s="59">
        <f t="shared" si="18"/>
        <v>89648002.746000007</v>
      </c>
      <c r="H640" s="59">
        <f t="shared" si="19"/>
        <v>0</v>
      </c>
      <c r="I640" s="60">
        <v>0</v>
      </c>
    </row>
    <row r="641" spans="1:9" x14ac:dyDescent="0.2">
      <c r="A641" s="57">
        <v>151</v>
      </c>
      <c r="B641" s="58">
        <f>PRRAS!C654</f>
        <v>640</v>
      </c>
      <c r="C641" s="58">
        <f>PRRAS!D654</f>
        <v>45771329</v>
      </c>
      <c r="D641" s="58">
        <f>PRRAS!E654</f>
        <v>47154954</v>
      </c>
      <c r="E641" s="58">
        <v>0</v>
      </c>
      <c r="F641" s="58">
        <v>0</v>
      </c>
      <c r="G641" s="59">
        <f t="shared" si="18"/>
        <v>89651991.680000007</v>
      </c>
      <c r="H641" s="59">
        <f t="shared" si="19"/>
        <v>0</v>
      </c>
      <c r="I641" s="60">
        <v>0</v>
      </c>
    </row>
    <row r="642" spans="1:9" x14ac:dyDescent="0.2">
      <c r="A642" s="57">
        <v>151</v>
      </c>
      <c r="B642" s="58">
        <f>PRRAS!C655</f>
        <v>641</v>
      </c>
      <c r="C642" s="58">
        <f>PRRAS!D655</f>
        <v>198947</v>
      </c>
      <c r="D642" s="58">
        <f>PRRAS!E655</f>
        <v>351514</v>
      </c>
      <c r="E642" s="58">
        <v>0</v>
      </c>
      <c r="F642" s="58">
        <v>0</v>
      </c>
      <c r="G642" s="59">
        <f t="shared" ref="G642:G705" si="20">(B642/1000)*(C642*1+D642*2)</f>
        <v>578165.97499999998</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265</v>
      </c>
      <c r="D644" s="58">
        <f>PRRAS!E657</f>
        <v>278</v>
      </c>
      <c r="E644" s="58">
        <v>0</v>
      </c>
      <c r="F644" s="58">
        <v>0</v>
      </c>
      <c r="G644" s="59">
        <f t="shared" si="20"/>
        <v>527.90300000000002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251</v>
      </c>
      <c r="D646" s="58">
        <f>PRRAS!E659</f>
        <v>260</v>
      </c>
      <c r="E646" s="58">
        <v>0</v>
      </c>
      <c r="F646" s="58">
        <v>0</v>
      </c>
      <c r="G646" s="59">
        <f t="shared" si="20"/>
        <v>497.29500000000002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90687</v>
      </c>
      <c r="D659" s="58">
        <f>PRRAS!E672</f>
        <v>17345</v>
      </c>
      <c r="E659" s="58">
        <v>0</v>
      </c>
      <c r="F659" s="58">
        <v>0</v>
      </c>
      <c r="G659" s="59">
        <f t="shared" si="20"/>
        <v>82498.066000000006</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2952583</v>
      </c>
      <c r="D665" s="58">
        <f>PRRAS!E678</f>
        <v>3350421</v>
      </c>
      <c r="E665" s="58">
        <v>0</v>
      </c>
      <c r="F665" s="58">
        <v>0</v>
      </c>
      <c r="G665" s="59">
        <f t="shared" si="20"/>
        <v>6409874.2000000002</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4070</v>
      </c>
      <c r="D685" s="58">
        <f>PRRAS!E698</f>
        <v>15454</v>
      </c>
      <c r="E685" s="58">
        <v>0</v>
      </c>
      <c r="F685" s="58">
        <v>0</v>
      </c>
      <c r="G685" s="59">
        <f t="shared" si="20"/>
        <v>23924.952000000001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86713</v>
      </c>
      <c r="D688" s="58">
        <f>PRRAS!E701</f>
        <v>148158</v>
      </c>
      <c r="E688" s="58">
        <v>0</v>
      </c>
      <c r="F688" s="58">
        <v>0</v>
      </c>
      <c r="G688" s="59">
        <f t="shared" si="20"/>
        <v>263140.92300000001</v>
      </c>
      <c r="H688" s="59">
        <f t="shared" si="21"/>
        <v>0</v>
      </c>
      <c r="I688" s="60">
        <v>0</v>
      </c>
    </row>
    <row r="689" spans="1:9" x14ac:dyDescent="0.2">
      <c r="A689" s="57">
        <v>151</v>
      </c>
      <c r="B689" s="58">
        <f>PRRAS!C702</f>
        <v>688</v>
      </c>
      <c r="C689" s="58">
        <f>PRRAS!D702</f>
        <v>169832</v>
      </c>
      <c r="D689" s="58">
        <f>PRRAS!E702</f>
        <v>155690</v>
      </c>
      <c r="E689" s="58">
        <v>0</v>
      </c>
      <c r="F689" s="58">
        <v>0</v>
      </c>
      <c r="G689" s="59">
        <f t="shared" si="20"/>
        <v>331073.85599999997</v>
      </c>
      <c r="H689" s="59">
        <f t="shared" si="21"/>
        <v>0</v>
      </c>
      <c r="I689" s="60">
        <v>0</v>
      </c>
    </row>
    <row r="690" spans="1:9" x14ac:dyDescent="0.2">
      <c r="A690" s="57">
        <v>151</v>
      </c>
      <c r="B690" s="58">
        <f>PRRAS!C703</f>
        <v>689</v>
      </c>
      <c r="C690" s="58">
        <f>PRRAS!D703</f>
        <v>1402879</v>
      </c>
      <c r="D690" s="58">
        <f>PRRAS!E703</f>
        <v>1545971</v>
      </c>
      <c r="E690" s="58">
        <v>0</v>
      </c>
      <c r="F690" s="58">
        <v>0</v>
      </c>
      <c r="G690" s="59">
        <f t="shared" si="20"/>
        <v>3096931.6689999998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15048</v>
      </c>
      <c r="D692" s="58">
        <f>PRRAS!E705</f>
        <v>10026</v>
      </c>
      <c r="E692" s="58">
        <v>0</v>
      </c>
      <c r="F692" s="58">
        <v>0</v>
      </c>
      <c r="G692" s="59">
        <f t="shared" si="20"/>
        <v>24254.1</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139213</v>
      </c>
      <c r="D694" s="58">
        <f>PRRAS!E707</f>
        <v>71141</v>
      </c>
      <c r="E694" s="58">
        <v>0</v>
      </c>
      <c r="F694" s="58">
        <v>0</v>
      </c>
      <c r="G694" s="59">
        <f t="shared" si="20"/>
        <v>195076.03499999997</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109305</v>
      </c>
      <c r="D697" s="58">
        <f>PRRAS!E710</f>
        <v>110488</v>
      </c>
      <c r="E697" s="58">
        <v>0</v>
      </c>
      <c r="F697" s="58">
        <v>0</v>
      </c>
      <c r="G697" s="59">
        <f t="shared" si="20"/>
        <v>229875.57599999997</v>
      </c>
      <c r="H697" s="59">
        <f t="shared" si="21"/>
        <v>0</v>
      </c>
      <c r="I697" s="60">
        <v>0</v>
      </c>
    </row>
    <row r="698" spans="1:9" x14ac:dyDescent="0.2">
      <c r="A698" s="57">
        <v>151</v>
      </c>
      <c r="B698" s="58">
        <f>PRRAS!C711</f>
        <v>697</v>
      </c>
      <c r="C698" s="58">
        <f>PRRAS!D711</f>
        <v>161228</v>
      </c>
      <c r="D698" s="58">
        <f>PRRAS!E711</f>
        <v>162906</v>
      </c>
      <c r="E698" s="58">
        <v>0</v>
      </c>
      <c r="F698" s="58">
        <v>0</v>
      </c>
      <c r="G698" s="59">
        <f t="shared" si="20"/>
        <v>339466.88</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38260106</v>
      </c>
      <c r="D977" s="63">
        <f>Bil!E12</f>
        <v>40582249</v>
      </c>
      <c r="E977" s="63">
        <v>0</v>
      </c>
      <c r="F977" s="63">
        <v>0</v>
      </c>
      <c r="G977" s="64">
        <f t="shared" ref="G977:G1040" si="32">B977/1000*C977+B977/500*D977</f>
        <v>119424.60400000001</v>
      </c>
      <c r="H977" s="64">
        <f t="shared" si="31"/>
        <v>0</v>
      </c>
      <c r="I977" s="65"/>
    </row>
    <row r="978" spans="1:9" x14ac:dyDescent="0.2">
      <c r="A978" s="57">
        <v>152</v>
      </c>
      <c r="B978" s="58">
        <f>Bil!C13</f>
        <v>2</v>
      </c>
      <c r="C978" s="58">
        <f>Bil!D13</f>
        <v>35629542</v>
      </c>
      <c r="D978" s="58">
        <f>Bil!E13</f>
        <v>37989270</v>
      </c>
      <c r="E978" s="58">
        <v>0</v>
      </c>
      <c r="F978" s="58">
        <v>0</v>
      </c>
      <c r="G978" s="59">
        <f t="shared" si="32"/>
        <v>223216.16400000002</v>
      </c>
      <c r="H978" s="59">
        <f t="shared" si="31"/>
        <v>0</v>
      </c>
      <c r="I978" s="60"/>
    </row>
    <row r="979" spans="1:9" x14ac:dyDescent="0.2">
      <c r="A979" s="57">
        <v>152</v>
      </c>
      <c r="B979" s="58">
        <f>Bil!C14</f>
        <v>3</v>
      </c>
      <c r="C979" s="58">
        <f>Bil!D14</f>
        <v>8238025</v>
      </c>
      <c r="D979" s="58">
        <f>Bil!E14</f>
        <v>8394896</v>
      </c>
      <c r="E979" s="58">
        <v>0</v>
      </c>
      <c r="F979" s="58">
        <v>0</v>
      </c>
      <c r="G979" s="59">
        <f t="shared" si="32"/>
        <v>75083.451000000001</v>
      </c>
      <c r="H979" s="59">
        <f t="shared" si="31"/>
        <v>0</v>
      </c>
      <c r="I979" s="60"/>
    </row>
    <row r="980" spans="1:9" x14ac:dyDescent="0.2">
      <c r="A980" s="57">
        <v>152</v>
      </c>
      <c r="B980" s="58">
        <f>Bil!C15</f>
        <v>4</v>
      </c>
      <c r="C980" s="58">
        <f>Bil!D15</f>
        <v>8154634</v>
      </c>
      <c r="D980" s="58">
        <f>Bil!E15</f>
        <v>8154634</v>
      </c>
      <c r="E980" s="58">
        <v>0</v>
      </c>
      <c r="F980" s="58">
        <v>0</v>
      </c>
      <c r="G980" s="59">
        <f t="shared" si="32"/>
        <v>97855.608000000007</v>
      </c>
      <c r="H980" s="59">
        <f t="shared" si="31"/>
        <v>0</v>
      </c>
      <c r="I980" s="60"/>
    </row>
    <row r="981" spans="1:9" x14ac:dyDescent="0.2">
      <c r="A981" s="57">
        <v>152</v>
      </c>
      <c r="B981" s="58">
        <f>Bil!C16</f>
        <v>5</v>
      </c>
      <c r="C981" s="58">
        <f>Bil!D16</f>
        <v>83391</v>
      </c>
      <c r="D981" s="58">
        <f>Bil!E16</f>
        <v>240262</v>
      </c>
      <c r="E981" s="58">
        <v>0</v>
      </c>
      <c r="F981" s="58">
        <v>0</v>
      </c>
      <c r="G981" s="59">
        <f t="shared" si="32"/>
        <v>2819.5749999999998</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17920762</v>
      </c>
      <c r="D983" s="58">
        <f>Bil!E18</f>
        <v>28715119</v>
      </c>
      <c r="E983" s="58">
        <v>0</v>
      </c>
      <c r="F983" s="58">
        <v>0</v>
      </c>
      <c r="G983" s="59">
        <f t="shared" si="32"/>
        <v>527457</v>
      </c>
      <c r="H983" s="59">
        <f t="shared" si="31"/>
        <v>0</v>
      </c>
      <c r="I983" s="60"/>
    </row>
    <row r="984" spans="1:9" x14ac:dyDescent="0.2">
      <c r="A984" s="57">
        <v>152</v>
      </c>
      <c r="B984" s="58">
        <f>Bil!C19</f>
        <v>8</v>
      </c>
      <c r="C984" s="58">
        <f>Bil!D19</f>
        <v>15953920</v>
      </c>
      <c r="D984" s="58">
        <f>Bil!E19</f>
        <v>24448472</v>
      </c>
      <c r="E984" s="58">
        <v>0</v>
      </c>
      <c r="F984" s="58">
        <v>0</v>
      </c>
      <c r="G984" s="59">
        <f t="shared" si="32"/>
        <v>518806.91200000001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34544543</v>
      </c>
      <c r="D986" s="58">
        <f>Bil!E21</f>
        <v>43337943</v>
      </c>
      <c r="E986" s="58">
        <v>0</v>
      </c>
      <c r="F986" s="58">
        <v>0</v>
      </c>
      <c r="G986" s="59">
        <f t="shared" si="32"/>
        <v>1212204.29</v>
      </c>
      <c r="H986" s="59">
        <f t="shared" si="31"/>
        <v>0</v>
      </c>
      <c r="I986" s="60"/>
    </row>
    <row r="987" spans="1:9" x14ac:dyDescent="0.2">
      <c r="A987" s="57">
        <v>152</v>
      </c>
      <c r="B987" s="58">
        <f>Bil!C22</f>
        <v>11</v>
      </c>
      <c r="C987" s="58">
        <f>Bil!D22</f>
        <v>237774</v>
      </c>
      <c r="D987" s="58">
        <f>Bil!E22</f>
        <v>237774</v>
      </c>
      <c r="E987" s="58">
        <v>0</v>
      </c>
      <c r="F987" s="58">
        <v>0</v>
      </c>
      <c r="G987" s="59">
        <f t="shared" si="32"/>
        <v>7846.5419999999995</v>
      </c>
      <c r="H987" s="59">
        <f t="shared" si="31"/>
        <v>0</v>
      </c>
      <c r="I987" s="60"/>
    </row>
    <row r="988" spans="1:9" x14ac:dyDescent="0.2">
      <c r="A988" s="57">
        <v>152</v>
      </c>
      <c r="B988" s="58">
        <f>Bil!C23</f>
        <v>12</v>
      </c>
      <c r="C988" s="58">
        <f>Bil!D23</f>
        <v>4039484</v>
      </c>
      <c r="D988" s="58">
        <f>Bil!E23</f>
        <v>4089603</v>
      </c>
      <c r="E988" s="58">
        <v>0</v>
      </c>
      <c r="F988" s="58">
        <v>0</v>
      </c>
      <c r="G988" s="59">
        <f t="shared" si="32"/>
        <v>146624.28000000003</v>
      </c>
      <c r="H988" s="59">
        <f t="shared" si="31"/>
        <v>0</v>
      </c>
      <c r="I988" s="60"/>
    </row>
    <row r="989" spans="1:9" x14ac:dyDescent="0.2">
      <c r="A989" s="57">
        <v>152</v>
      </c>
      <c r="B989" s="58">
        <f>Bil!C24</f>
        <v>13</v>
      </c>
      <c r="C989" s="58">
        <f>Bil!D24</f>
        <v>22867881</v>
      </c>
      <c r="D989" s="58">
        <f>Bil!E24</f>
        <v>23216848</v>
      </c>
      <c r="E989" s="58">
        <v>0</v>
      </c>
      <c r="F989" s="58">
        <v>0</v>
      </c>
      <c r="G989" s="59">
        <f t="shared" si="32"/>
        <v>900920.50099999993</v>
      </c>
      <c r="H989" s="59">
        <f t="shared" si="31"/>
        <v>0</v>
      </c>
      <c r="I989" s="60"/>
    </row>
    <row r="990" spans="1:9" x14ac:dyDescent="0.2">
      <c r="A990" s="57">
        <v>152</v>
      </c>
      <c r="B990" s="58">
        <f>Bil!C25</f>
        <v>14</v>
      </c>
      <c r="C990" s="58">
        <f>Bil!D25</f>
        <v>1647733</v>
      </c>
      <c r="D990" s="58">
        <f>Bil!E25</f>
        <v>3621258</v>
      </c>
      <c r="E990" s="58">
        <v>0</v>
      </c>
      <c r="F990" s="58">
        <v>0</v>
      </c>
      <c r="G990" s="59">
        <f t="shared" si="32"/>
        <v>124463.486</v>
      </c>
      <c r="H990" s="59">
        <f t="shared" si="31"/>
        <v>0</v>
      </c>
      <c r="I990" s="60"/>
    </row>
    <row r="991" spans="1:9" x14ac:dyDescent="0.2">
      <c r="A991" s="57">
        <v>152</v>
      </c>
      <c r="B991" s="58">
        <f>Bil!C26</f>
        <v>15</v>
      </c>
      <c r="C991" s="58">
        <f>Bil!D26</f>
        <v>1933903</v>
      </c>
      <c r="D991" s="58">
        <f>Bil!E26</f>
        <v>1879890</v>
      </c>
      <c r="E991" s="58">
        <v>0</v>
      </c>
      <c r="F991" s="58">
        <v>0</v>
      </c>
      <c r="G991" s="59">
        <f t="shared" si="32"/>
        <v>85405.244999999995</v>
      </c>
      <c r="H991" s="59">
        <f t="shared" si="31"/>
        <v>0</v>
      </c>
      <c r="I991" s="60"/>
    </row>
    <row r="992" spans="1:9" x14ac:dyDescent="0.2">
      <c r="A992" s="57">
        <v>152</v>
      </c>
      <c r="B992" s="58">
        <f>Bil!C27</f>
        <v>16</v>
      </c>
      <c r="C992" s="58">
        <f>Bil!D27</f>
        <v>556314</v>
      </c>
      <c r="D992" s="58">
        <f>Bil!E27</f>
        <v>553021</v>
      </c>
      <c r="E992" s="58">
        <v>0</v>
      </c>
      <c r="F992" s="58">
        <v>0</v>
      </c>
      <c r="G992" s="59">
        <f t="shared" si="32"/>
        <v>26597.695999999996</v>
      </c>
      <c r="H992" s="59">
        <f t="shared" si="31"/>
        <v>0</v>
      </c>
      <c r="I992" s="60"/>
    </row>
    <row r="993" spans="1:9" x14ac:dyDescent="0.2">
      <c r="A993" s="57">
        <v>152</v>
      </c>
      <c r="B993" s="58">
        <f>Bil!C28</f>
        <v>17</v>
      </c>
      <c r="C993" s="58">
        <f>Bil!D28</f>
        <v>4312266</v>
      </c>
      <c r="D993" s="58">
        <f>Bil!E28</f>
        <v>4286131</v>
      </c>
      <c r="E993" s="58">
        <v>0</v>
      </c>
      <c r="F993" s="58">
        <v>0</v>
      </c>
      <c r="G993" s="59">
        <f t="shared" si="32"/>
        <v>219036.97600000002</v>
      </c>
      <c r="H993" s="59">
        <f t="shared" si="31"/>
        <v>0</v>
      </c>
      <c r="I993" s="60"/>
    </row>
    <row r="994" spans="1:9" x14ac:dyDescent="0.2">
      <c r="A994" s="57">
        <v>152</v>
      </c>
      <c r="B994" s="58">
        <f>Bil!C29</f>
        <v>18</v>
      </c>
      <c r="C994" s="58">
        <f>Bil!D29</f>
        <v>2393423</v>
      </c>
      <c r="D994" s="58">
        <f>Bil!E29</f>
        <v>2424913</v>
      </c>
      <c r="E994" s="58">
        <v>0</v>
      </c>
      <c r="F994" s="58">
        <v>0</v>
      </c>
      <c r="G994" s="59">
        <f t="shared" si="32"/>
        <v>130378.48199999999</v>
      </c>
      <c r="H994" s="59">
        <f t="shared" si="31"/>
        <v>0</v>
      </c>
      <c r="I994" s="60"/>
    </row>
    <row r="995" spans="1:9" x14ac:dyDescent="0.2">
      <c r="A995" s="57">
        <v>152</v>
      </c>
      <c r="B995" s="58">
        <f>Bil!C30</f>
        <v>19</v>
      </c>
      <c r="C995" s="58">
        <f>Bil!D30</f>
        <v>37163</v>
      </c>
      <c r="D995" s="58">
        <f>Bil!E30</f>
        <v>34011</v>
      </c>
      <c r="E995" s="58">
        <v>0</v>
      </c>
      <c r="F995" s="58">
        <v>0</v>
      </c>
      <c r="G995" s="59">
        <f t="shared" si="32"/>
        <v>1998.5149999999999</v>
      </c>
      <c r="H995" s="59">
        <f t="shared" si="31"/>
        <v>0</v>
      </c>
      <c r="I995" s="60"/>
    </row>
    <row r="996" spans="1:9" x14ac:dyDescent="0.2">
      <c r="A996" s="57">
        <v>152</v>
      </c>
      <c r="B996" s="58">
        <f>Bil!C31</f>
        <v>20</v>
      </c>
      <c r="C996" s="58">
        <f>Bil!D31</f>
        <v>39223</v>
      </c>
      <c r="D996" s="58">
        <f>Bil!E31</f>
        <v>16992</v>
      </c>
      <c r="E996" s="58">
        <v>0</v>
      </c>
      <c r="F996" s="58">
        <v>0</v>
      </c>
      <c r="G996" s="59">
        <f t="shared" si="32"/>
        <v>1464.14</v>
      </c>
      <c r="H996" s="59">
        <f t="shared" si="31"/>
        <v>0</v>
      </c>
      <c r="I996" s="60"/>
    </row>
    <row r="997" spans="1:9" x14ac:dyDescent="0.2">
      <c r="A997" s="57">
        <v>152</v>
      </c>
      <c r="B997" s="58">
        <f>Bil!C32</f>
        <v>21</v>
      </c>
      <c r="C997" s="58">
        <f>Bil!D32</f>
        <v>1758880</v>
      </c>
      <c r="D997" s="58">
        <f>Bil!E32</f>
        <v>3769780</v>
      </c>
      <c r="E997" s="58">
        <v>0</v>
      </c>
      <c r="F997" s="58">
        <v>0</v>
      </c>
      <c r="G997" s="59">
        <f t="shared" si="32"/>
        <v>195267.24000000002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9383439</v>
      </c>
      <c r="D999" s="58">
        <f>Bil!E34</f>
        <v>9343480</v>
      </c>
      <c r="E999" s="58">
        <v>0</v>
      </c>
      <c r="F999" s="58">
        <v>0</v>
      </c>
      <c r="G999" s="59">
        <f t="shared" si="32"/>
        <v>645619.17700000003</v>
      </c>
      <c r="H999" s="59">
        <f t="shared" si="31"/>
        <v>0</v>
      </c>
      <c r="I999" s="60"/>
    </row>
    <row r="1000" spans="1:9" x14ac:dyDescent="0.2">
      <c r="A1000" s="57">
        <v>152</v>
      </c>
      <c r="B1000" s="58">
        <f>Bil!C35</f>
        <v>24</v>
      </c>
      <c r="C1000" s="58">
        <f>Bil!D35</f>
        <v>0</v>
      </c>
      <c r="D1000" s="58">
        <f>Bil!E35</f>
        <v>179942</v>
      </c>
      <c r="E1000" s="58">
        <v>0</v>
      </c>
      <c r="F1000" s="58">
        <v>0</v>
      </c>
      <c r="G1000" s="59">
        <f t="shared" si="32"/>
        <v>8637.2160000000003</v>
      </c>
      <c r="H1000" s="59">
        <f t="shared" si="31"/>
        <v>0</v>
      </c>
      <c r="I1000" s="60"/>
    </row>
    <row r="1001" spans="1:9" x14ac:dyDescent="0.2">
      <c r="A1001" s="57">
        <v>152</v>
      </c>
      <c r="B1001" s="58">
        <f>Bil!C36</f>
        <v>25</v>
      </c>
      <c r="C1001" s="58">
        <f>Bil!D36</f>
        <v>860862</v>
      </c>
      <c r="D1001" s="58">
        <f>Bil!E36</f>
        <v>1009044</v>
      </c>
      <c r="E1001" s="58">
        <v>0</v>
      </c>
      <c r="F1001" s="58">
        <v>0</v>
      </c>
      <c r="G1001" s="59">
        <f t="shared" si="32"/>
        <v>71973.75</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860862</v>
      </c>
      <c r="D1005" s="58">
        <f>Bil!E40</f>
        <v>829102</v>
      </c>
      <c r="E1005" s="58">
        <v>0</v>
      </c>
      <c r="F1005" s="58">
        <v>0</v>
      </c>
      <c r="G1005" s="59">
        <f t="shared" si="32"/>
        <v>73052.914000000004</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319109</v>
      </c>
      <c r="D1016" s="58">
        <f>Bil!E51</f>
        <v>465447</v>
      </c>
      <c r="E1016" s="58">
        <v>0</v>
      </c>
      <c r="F1016" s="58">
        <v>0</v>
      </c>
      <c r="G1016" s="59">
        <f t="shared" si="32"/>
        <v>50000.12</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528620</v>
      </c>
      <c r="D1018" s="58">
        <f>Bil!E53</f>
        <v>0</v>
      </c>
      <c r="E1018" s="58">
        <v>0</v>
      </c>
      <c r="F1018" s="58">
        <v>0</v>
      </c>
      <c r="G1018" s="59">
        <f t="shared" si="32"/>
        <v>22202.04</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1125179</v>
      </c>
      <c r="D1020" s="58">
        <f>Bil!E55</f>
        <v>2143799</v>
      </c>
      <c r="E1020" s="58">
        <v>0</v>
      </c>
      <c r="F1020" s="58">
        <v>0</v>
      </c>
      <c r="G1020" s="59">
        <f t="shared" si="32"/>
        <v>238162.18799999997</v>
      </c>
      <c r="H1020" s="59">
        <f t="shared" si="31"/>
        <v>0</v>
      </c>
      <c r="I1020" s="60"/>
    </row>
    <row r="1021" spans="1:9" x14ac:dyDescent="0.2">
      <c r="A1021" s="57">
        <v>152</v>
      </c>
      <c r="B1021" s="58">
        <f>Bil!C56</f>
        <v>45</v>
      </c>
      <c r="C1021" s="58">
        <f>Bil!D56</f>
        <v>1334690</v>
      </c>
      <c r="D1021" s="58">
        <f>Bil!E56</f>
        <v>1678352</v>
      </c>
      <c r="E1021" s="58">
        <v>0</v>
      </c>
      <c r="F1021" s="58">
        <v>0</v>
      </c>
      <c r="G1021" s="59">
        <f t="shared" si="32"/>
        <v>211112.72999999998</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35133</v>
      </c>
      <c r="D1023" s="58">
        <f>Bil!E58</f>
        <v>38254</v>
      </c>
      <c r="E1023" s="58">
        <v>0</v>
      </c>
      <c r="F1023" s="58">
        <v>0</v>
      </c>
      <c r="G1023" s="59">
        <f t="shared" si="32"/>
        <v>5247.1270000000004</v>
      </c>
      <c r="H1023" s="59">
        <f t="shared" si="31"/>
        <v>0</v>
      </c>
      <c r="I1023" s="60"/>
    </row>
    <row r="1024" spans="1:9" x14ac:dyDescent="0.2">
      <c r="A1024" s="57">
        <v>152</v>
      </c>
      <c r="B1024" s="58">
        <f>Bil!C59</f>
        <v>48</v>
      </c>
      <c r="C1024" s="58">
        <f>Bil!D59</f>
        <v>35133</v>
      </c>
      <c r="D1024" s="58">
        <f>Bil!E59</f>
        <v>38254</v>
      </c>
      <c r="E1024" s="58">
        <v>0</v>
      </c>
      <c r="F1024" s="58">
        <v>0</v>
      </c>
      <c r="G1024" s="59">
        <f t="shared" si="32"/>
        <v>5358.768</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8122929</v>
      </c>
      <c r="D1027" s="58">
        <f>Bil!E62</f>
        <v>0</v>
      </c>
      <c r="E1027" s="58">
        <v>0</v>
      </c>
      <c r="F1027" s="58">
        <v>0</v>
      </c>
      <c r="G1027" s="59">
        <f t="shared" si="32"/>
        <v>414269.37899999996</v>
      </c>
      <c r="H1027" s="59">
        <f t="shared" si="33"/>
        <v>0</v>
      </c>
      <c r="I1027" s="60"/>
    </row>
    <row r="1028" spans="1:9" x14ac:dyDescent="0.2">
      <c r="A1028" s="57">
        <v>152</v>
      </c>
      <c r="B1028" s="58">
        <f>Bil!C63</f>
        <v>52</v>
      </c>
      <c r="C1028" s="58">
        <f>Bil!D63</f>
        <v>7670416</v>
      </c>
      <c r="D1028" s="58">
        <f>Bil!E63</f>
        <v>0</v>
      </c>
      <c r="E1028" s="58">
        <v>0</v>
      </c>
      <c r="F1028" s="58">
        <v>0</v>
      </c>
      <c r="G1028" s="59">
        <f t="shared" si="32"/>
        <v>398861.63199999998</v>
      </c>
      <c r="H1028" s="59">
        <f t="shared" si="33"/>
        <v>0</v>
      </c>
      <c r="I1028" s="60"/>
    </row>
    <row r="1029" spans="1:9" x14ac:dyDescent="0.2">
      <c r="A1029" s="57">
        <v>152</v>
      </c>
      <c r="B1029" s="58">
        <f>Bil!C64</f>
        <v>53</v>
      </c>
      <c r="C1029" s="58">
        <f>Bil!D64</f>
        <v>452513</v>
      </c>
      <c r="D1029" s="58">
        <f>Bil!E64</f>
        <v>0</v>
      </c>
      <c r="E1029" s="58">
        <v>0</v>
      </c>
      <c r="F1029" s="58">
        <v>0</v>
      </c>
      <c r="G1029" s="59">
        <f t="shared" si="32"/>
        <v>23983.188999999998</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1312693</v>
      </c>
      <c r="D1034" s="58">
        <f>Bil!E69</f>
        <v>841001</v>
      </c>
      <c r="E1034" s="58">
        <v>0</v>
      </c>
      <c r="F1034" s="58">
        <v>0</v>
      </c>
      <c r="G1034" s="59">
        <f t="shared" si="32"/>
        <v>173692.31</v>
      </c>
      <c r="H1034" s="59">
        <f t="shared" si="33"/>
        <v>0</v>
      </c>
      <c r="I1034" s="60"/>
    </row>
    <row r="1035" spans="1:9" x14ac:dyDescent="0.2">
      <c r="A1035" s="57">
        <v>152</v>
      </c>
      <c r="B1035" s="58">
        <f>Bil!C70</f>
        <v>59</v>
      </c>
      <c r="C1035" s="58">
        <f>Bil!D70</f>
        <v>1312693</v>
      </c>
      <c r="D1035" s="58">
        <f>Bil!E70</f>
        <v>841001</v>
      </c>
      <c r="E1035" s="58">
        <v>0</v>
      </c>
      <c r="F1035" s="58">
        <v>0</v>
      </c>
      <c r="G1035" s="59">
        <f t="shared" si="32"/>
        <v>176687.005</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2630564</v>
      </c>
      <c r="D1039" s="58">
        <f>Bil!E74</f>
        <v>2592979</v>
      </c>
      <c r="E1039" s="58">
        <v>0</v>
      </c>
      <c r="F1039" s="58">
        <v>0</v>
      </c>
      <c r="G1039" s="59">
        <f t="shared" si="32"/>
        <v>492440.886</v>
      </c>
      <c r="H1039" s="59">
        <f t="shared" si="33"/>
        <v>0</v>
      </c>
      <c r="I1039" s="60"/>
    </row>
    <row r="1040" spans="1:9" x14ac:dyDescent="0.2">
      <c r="A1040" s="57">
        <v>152</v>
      </c>
      <c r="B1040" s="58">
        <f>Bil!C75</f>
        <v>64</v>
      </c>
      <c r="C1040" s="58">
        <f>Bil!D75</f>
        <v>198947</v>
      </c>
      <c r="D1040" s="58">
        <f>Bil!E75</f>
        <v>351514</v>
      </c>
      <c r="E1040" s="58">
        <v>0</v>
      </c>
      <c r="F1040" s="58">
        <v>0</v>
      </c>
      <c r="G1040" s="59">
        <f t="shared" si="32"/>
        <v>57726.400000000001</v>
      </c>
      <c r="H1040" s="59">
        <f t="shared" si="33"/>
        <v>0</v>
      </c>
      <c r="I1040" s="60"/>
    </row>
    <row r="1041" spans="1:9" x14ac:dyDescent="0.2">
      <c r="A1041" s="57">
        <v>152</v>
      </c>
      <c r="B1041" s="58">
        <f>Bil!C76</f>
        <v>65</v>
      </c>
      <c r="C1041" s="58">
        <f>Bil!D76</f>
        <v>192032</v>
      </c>
      <c r="D1041" s="58">
        <f>Bil!E76</f>
        <v>342114</v>
      </c>
      <c r="E1041" s="58">
        <v>0</v>
      </c>
      <c r="F1041" s="58">
        <v>0</v>
      </c>
      <c r="G1041" s="59">
        <f t="shared" ref="G1041:G1104" si="34">B1041/1000*C1041+B1041/500*D1041</f>
        <v>56956.9</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192032</v>
      </c>
      <c r="D1043" s="58">
        <f>Bil!E78</f>
        <v>331374</v>
      </c>
      <c r="E1043" s="58">
        <v>0</v>
      </c>
      <c r="F1043" s="58">
        <v>0</v>
      </c>
      <c r="G1043" s="59">
        <f t="shared" si="34"/>
        <v>57270.26</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10740</v>
      </c>
      <c r="E1045" s="58">
        <v>0</v>
      </c>
      <c r="F1045" s="58">
        <v>0</v>
      </c>
      <c r="G1045" s="59">
        <f t="shared" si="34"/>
        <v>1482.1200000000001</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6915</v>
      </c>
      <c r="D1047" s="58">
        <f>Bil!E82</f>
        <v>9400</v>
      </c>
      <c r="E1047" s="58">
        <v>0</v>
      </c>
      <c r="F1047" s="58">
        <v>0</v>
      </c>
      <c r="G1047" s="59">
        <f t="shared" si="34"/>
        <v>1825.7649999999999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284870</v>
      </c>
      <c r="D1049" s="58">
        <f>Bil!E84</f>
        <v>255886</v>
      </c>
      <c r="E1049" s="58">
        <v>0</v>
      </c>
      <c r="F1049" s="58">
        <v>0</v>
      </c>
      <c r="G1049" s="59">
        <f t="shared" si="34"/>
        <v>58154.865999999995</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284870</v>
      </c>
      <c r="D1056" s="58">
        <f>Bil!E91</f>
        <v>255886</v>
      </c>
      <c r="E1056" s="58">
        <v>0</v>
      </c>
      <c r="F1056" s="58">
        <v>0</v>
      </c>
      <c r="G1056" s="59">
        <f t="shared" si="34"/>
        <v>63731.360000000001</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1923656</v>
      </c>
      <c r="D1116" s="58">
        <f>Bil!E151</f>
        <v>1807558</v>
      </c>
      <c r="E1116" s="58">
        <v>0</v>
      </c>
      <c r="F1116" s="58">
        <v>0</v>
      </c>
      <c r="G1116" s="59">
        <f t="shared" si="36"/>
        <v>775428.08000000007</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270410</v>
      </c>
      <c r="D1119" s="58">
        <f>Bil!E154</f>
        <v>381796</v>
      </c>
      <c r="E1119" s="58">
        <v>0</v>
      </c>
      <c r="F1119" s="58">
        <v>0</v>
      </c>
      <c r="G1119" s="59">
        <f t="shared" si="36"/>
        <v>147862.28599999999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270410</v>
      </c>
      <c r="D1125" s="58">
        <f>Bil!E160</f>
        <v>381796</v>
      </c>
      <c r="E1125" s="58">
        <v>0</v>
      </c>
      <c r="F1125" s="58">
        <v>0</v>
      </c>
      <c r="G1125" s="59">
        <f t="shared" si="36"/>
        <v>154066.29800000001</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3104</v>
      </c>
      <c r="D1128" s="58">
        <f>Bil!E163</f>
        <v>5068</v>
      </c>
      <c r="E1128" s="58">
        <v>0</v>
      </c>
      <c r="F1128" s="58">
        <v>0</v>
      </c>
      <c r="G1128" s="59">
        <f t="shared" si="36"/>
        <v>2012.48</v>
      </c>
      <c r="H1128" s="59">
        <f t="shared" si="35"/>
        <v>0</v>
      </c>
      <c r="I1128" s="60"/>
    </row>
    <row r="1129" spans="1:9" x14ac:dyDescent="0.2">
      <c r="A1129" s="57">
        <v>152</v>
      </c>
      <c r="B1129" s="58">
        <f>Bil!C164</f>
        <v>153</v>
      </c>
      <c r="C1129" s="58">
        <f>Bil!D164</f>
        <v>11344</v>
      </c>
      <c r="D1129" s="58">
        <f>Bil!E164</f>
        <v>53248</v>
      </c>
      <c r="E1129" s="58">
        <v>0</v>
      </c>
      <c r="F1129" s="58">
        <v>0</v>
      </c>
      <c r="G1129" s="59">
        <f t="shared" si="36"/>
        <v>18029.52</v>
      </c>
      <c r="H1129" s="59">
        <f t="shared" si="35"/>
        <v>0</v>
      </c>
      <c r="I1129" s="60"/>
    </row>
    <row r="1130" spans="1:9" x14ac:dyDescent="0.2">
      <c r="A1130" s="57">
        <v>152</v>
      </c>
      <c r="B1130" s="58">
        <f>Bil!C165</f>
        <v>154</v>
      </c>
      <c r="C1130" s="58">
        <f>Bil!D165</f>
        <v>1636813</v>
      </c>
      <c r="D1130" s="58">
        <f>Bil!E165</f>
        <v>1429315</v>
      </c>
      <c r="E1130" s="58">
        <v>0</v>
      </c>
      <c r="F1130" s="58">
        <v>0</v>
      </c>
      <c r="G1130" s="59">
        <f t="shared" si="36"/>
        <v>692298.22200000007</v>
      </c>
      <c r="H1130" s="59">
        <f t="shared" si="35"/>
        <v>0</v>
      </c>
      <c r="I1130" s="60"/>
    </row>
    <row r="1131" spans="1:9" x14ac:dyDescent="0.2">
      <c r="A1131" s="57">
        <v>152</v>
      </c>
      <c r="B1131" s="58">
        <f>Bil!C166</f>
        <v>155</v>
      </c>
      <c r="C1131" s="58">
        <f>Bil!D166</f>
        <v>1985</v>
      </c>
      <c r="D1131" s="58">
        <f>Bil!E166</f>
        <v>0</v>
      </c>
      <c r="E1131" s="58">
        <v>0</v>
      </c>
      <c r="F1131" s="58">
        <v>0</v>
      </c>
      <c r="G1131" s="59">
        <f t="shared" si="36"/>
        <v>307.67500000000001</v>
      </c>
      <c r="H1131" s="59">
        <f t="shared" si="35"/>
        <v>0</v>
      </c>
      <c r="I1131" s="60"/>
    </row>
    <row r="1132" spans="1:9" x14ac:dyDescent="0.2">
      <c r="A1132" s="57">
        <v>152</v>
      </c>
      <c r="B1132" s="58">
        <f>Bil!C167</f>
        <v>156</v>
      </c>
      <c r="C1132" s="58">
        <f>Bil!D167</f>
        <v>0</v>
      </c>
      <c r="D1132" s="58">
        <f>Bil!E167</f>
        <v>61869</v>
      </c>
      <c r="E1132" s="58">
        <v>0</v>
      </c>
      <c r="F1132" s="58">
        <v>0</v>
      </c>
      <c r="G1132" s="59">
        <f t="shared" si="36"/>
        <v>19303.128000000001</v>
      </c>
      <c r="H1132" s="59">
        <f t="shared" si="35"/>
        <v>0</v>
      </c>
      <c r="I1132" s="60"/>
    </row>
    <row r="1133" spans="1:9" x14ac:dyDescent="0.2">
      <c r="A1133" s="57">
        <v>152</v>
      </c>
      <c r="B1133" s="58">
        <f>Bil!C168</f>
        <v>157</v>
      </c>
      <c r="C1133" s="58">
        <f>Bil!D168</f>
        <v>222392</v>
      </c>
      <c r="D1133" s="58">
        <f>Bil!E168</f>
        <v>177966</v>
      </c>
      <c r="E1133" s="58">
        <v>0</v>
      </c>
      <c r="F1133" s="58">
        <v>0</v>
      </c>
      <c r="G1133" s="59">
        <f t="shared" si="36"/>
        <v>90796.868000000002</v>
      </c>
      <c r="H1133" s="59">
        <f t="shared" si="35"/>
        <v>0</v>
      </c>
      <c r="I1133" s="60"/>
    </row>
    <row r="1134" spans="1:9" x14ac:dyDescent="0.2">
      <c r="A1134" s="57">
        <v>152</v>
      </c>
      <c r="B1134" s="58">
        <f>Bil!C169</f>
        <v>158</v>
      </c>
      <c r="C1134" s="58">
        <f>Bil!D169</f>
        <v>699</v>
      </c>
      <c r="D1134" s="58">
        <f>Bil!E169</f>
        <v>55</v>
      </c>
      <c r="E1134" s="58">
        <v>0</v>
      </c>
      <c r="F1134" s="58">
        <v>0</v>
      </c>
      <c r="G1134" s="59">
        <f t="shared" si="36"/>
        <v>127.822</v>
      </c>
      <c r="H1134" s="59">
        <f t="shared" si="35"/>
        <v>0</v>
      </c>
      <c r="I1134" s="60"/>
    </row>
    <row r="1135" spans="1:9" x14ac:dyDescent="0.2">
      <c r="A1135" s="57">
        <v>152</v>
      </c>
      <c r="B1135" s="58">
        <f>Bil!C170</f>
        <v>159</v>
      </c>
      <c r="C1135" s="58">
        <f>Bil!D170</f>
        <v>699</v>
      </c>
      <c r="D1135" s="58">
        <f>Bil!E170</f>
        <v>55</v>
      </c>
      <c r="E1135" s="58">
        <v>0</v>
      </c>
      <c r="F1135" s="58">
        <v>0</v>
      </c>
      <c r="G1135" s="59">
        <f t="shared" si="36"/>
        <v>128.631</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38260106</v>
      </c>
      <c r="D1138" s="58">
        <f>Bil!E173</f>
        <v>40582249</v>
      </c>
      <c r="E1138" s="58">
        <v>0</v>
      </c>
      <c r="F1138" s="58">
        <v>0</v>
      </c>
      <c r="G1138" s="59">
        <f t="shared" si="36"/>
        <v>19346785.848000001</v>
      </c>
      <c r="H1138" s="59">
        <f t="shared" si="35"/>
        <v>0</v>
      </c>
      <c r="I1138" s="60"/>
    </row>
    <row r="1139" spans="1:9" x14ac:dyDescent="0.2">
      <c r="A1139" s="57">
        <v>152</v>
      </c>
      <c r="B1139" s="58">
        <f>Bil!C174</f>
        <v>163</v>
      </c>
      <c r="C1139" s="58">
        <f>Bil!D174</f>
        <v>10595177</v>
      </c>
      <c r="D1139" s="58">
        <f>Bil!E174</f>
        <v>13433367</v>
      </c>
      <c r="E1139" s="58">
        <v>0</v>
      </c>
      <c r="F1139" s="58">
        <v>0</v>
      </c>
      <c r="G1139" s="59">
        <f t="shared" si="36"/>
        <v>6106291.4929999998</v>
      </c>
      <c r="H1139" s="59">
        <f t="shared" si="35"/>
        <v>0</v>
      </c>
      <c r="I1139" s="60"/>
    </row>
    <row r="1140" spans="1:9" x14ac:dyDescent="0.2">
      <c r="A1140" s="57">
        <v>152</v>
      </c>
      <c r="B1140" s="58">
        <f>Bil!C175</f>
        <v>164</v>
      </c>
      <c r="C1140" s="58">
        <f>Bil!D175</f>
        <v>9644648</v>
      </c>
      <c r="D1140" s="58">
        <f>Bil!E175</f>
        <v>12752889</v>
      </c>
      <c r="E1140" s="58">
        <v>0</v>
      </c>
      <c r="F1140" s="58">
        <v>0</v>
      </c>
      <c r="G1140" s="59">
        <f t="shared" si="36"/>
        <v>5764669.8640000001</v>
      </c>
      <c r="H1140" s="59">
        <f t="shared" si="35"/>
        <v>0</v>
      </c>
      <c r="I1140" s="60"/>
    </row>
    <row r="1141" spans="1:9" x14ac:dyDescent="0.2">
      <c r="A1141" s="57">
        <v>152</v>
      </c>
      <c r="B1141" s="58">
        <f>Bil!C176</f>
        <v>165</v>
      </c>
      <c r="C1141" s="58">
        <f>Bil!D176</f>
        <v>2690289</v>
      </c>
      <c r="D1141" s="58">
        <f>Bil!E176</f>
        <v>2738329</v>
      </c>
      <c r="E1141" s="58">
        <v>0</v>
      </c>
      <c r="F1141" s="58">
        <v>0</v>
      </c>
      <c r="G1141" s="59">
        <f t="shared" si="36"/>
        <v>1347546.2550000001</v>
      </c>
      <c r="H1141" s="59">
        <f t="shared" si="35"/>
        <v>0</v>
      </c>
      <c r="I1141" s="60"/>
    </row>
    <row r="1142" spans="1:9" x14ac:dyDescent="0.2">
      <c r="A1142" s="57">
        <v>152</v>
      </c>
      <c r="B1142" s="58">
        <f>Bil!C177</f>
        <v>166</v>
      </c>
      <c r="C1142" s="58">
        <f>Bil!D177</f>
        <v>6794216</v>
      </c>
      <c r="D1142" s="58">
        <f>Bil!E177</f>
        <v>9770085</v>
      </c>
      <c r="E1142" s="58">
        <v>0</v>
      </c>
      <c r="F1142" s="58">
        <v>0</v>
      </c>
      <c r="G1142" s="59">
        <f t="shared" si="36"/>
        <v>4371508.0760000004</v>
      </c>
      <c r="H1142" s="59">
        <f t="shared" si="35"/>
        <v>0</v>
      </c>
      <c r="I1142" s="60"/>
    </row>
    <row r="1143" spans="1:9" x14ac:dyDescent="0.2">
      <c r="A1143" s="57">
        <v>152</v>
      </c>
      <c r="B1143" s="58">
        <f>Bil!C178</f>
        <v>167</v>
      </c>
      <c r="C1143" s="58">
        <f>Bil!D178</f>
        <v>36693</v>
      </c>
      <c r="D1143" s="58">
        <f>Bil!E178</f>
        <v>77332</v>
      </c>
      <c r="E1143" s="58">
        <v>0</v>
      </c>
      <c r="F1143" s="58">
        <v>0</v>
      </c>
      <c r="G1143" s="59">
        <f t="shared" si="36"/>
        <v>31956.619000000002</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36693</v>
      </c>
      <c r="D1146" s="58">
        <f>Bil!E181</f>
        <v>77332</v>
      </c>
      <c r="E1146" s="58">
        <v>0</v>
      </c>
      <c r="F1146" s="58">
        <v>0</v>
      </c>
      <c r="G1146" s="59">
        <f t="shared" si="36"/>
        <v>32530.690000000002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123450</v>
      </c>
      <c r="D1150" s="58">
        <f>Bil!E185</f>
        <v>167143</v>
      </c>
      <c r="E1150" s="58">
        <v>0</v>
      </c>
      <c r="F1150" s="58">
        <v>0</v>
      </c>
      <c r="G1150" s="59">
        <f t="shared" si="36"/>
        <v>79646.063999999998</v>
      </c>
      <c r="H1150" s="59">
        <f t="shared" si="35"/>
        <v>0</v>
      </c>
      <c r="I1150" s="60"/>
    </row>
    <row r="1151" spans="1:9" x14ac:dyDescent="0.2">
      <c r="A1151" s="57">
        <v>152</v>
      </c>
      <c r="B1151" s="58">
        <f>Bil!C186</f>
        <v>175</v>
      </c>
      <c r="C1151" s="58">
        <f>Bil!D186</f>
        <v>263917</v>
      </c>
      <c r="D1151" s="58">
        <f>Bil!E186</f>
        <v>424313</v>
      </c>
      <c r="E1151" s="58">
        <v>0</v>
      </c>
      <c r="F1151" s="58">
        <v>0</v>
      </c>
      <c r="G1151" s="59">
        <f t="shared" si="36"/>
        <v>194695.02499999999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686612</v>
      </c>
      <c r="D1196" s="58">
        <f>Bil!E231</f>
        <v>256165</v>
      </c>
      <c r="E1196" s="58">
        <v>0</v>
      </c>
      <c r="F1196" s="58">
        <v>0</v>
      </c>
      <c r="G1196" s="59">
        <f t="shared" si="38"/>
        <v>263767.24</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686612</v>
      </c>
      <c r="D1198" s="58">
        <f>Bil!E233</f>
        <v>256165</v>
      </c>
      <c r="E1198" s="58">
        <v>0</v>
      </c>
      <c r="F1198" s="58">
        <v>0</v>
      </c>
      <c r="G1198" s="59">
        <f t="shared" si="38"/>
        <v>266165.12400000001</v>
      </c>
      <c r="H1198" s="59">
        <f t="shared" si="37"/>
        <v>0</v>
      </c>
      <c r="I1198" s="60"/>
    </row>
    <row r="1199" spans="1:9" x14ac:dyDescent="0.2">
      <c r="A1199" s="57">
        <v>152</v>
      </c>
      <c r="B1199" s="58">
        <f>Bil!C234</f>
        <v>223</v>
      </c>
      <c r="C1199" s="58">
        <f>Bil!D234</f>
        <v>27664929</v>
      </c>
      <c r="D1199" s="58">
        <f>Bil!E234</f>
        <v>27148882</v>
      </c>
      <c r="E1199" s="58">
        <v>0</v>
      </c>
      <c r="F1199" s="58">
        <v>0</v>
      </c>
      <c r="G1199" s="59">
        <f t="shared" si="38"/>
        <v>18277680.539000001</v>
      </c>
      <c r="H1199" s="59">
        <f t="shared" si="37"/>
        <v>0</v>
      </c>
      <c r="I1199" s="60"/>
    </row>
    <row r="1200" spans="1:9" x14ac:dyDescent="0.2">
      <c r="A1200" s="57">
        <v>152</v>
      </c>
      <c r="B1200" s="58">
        <f>Bil!C235</f>
        <v>224</v>
      </c>
      <c r="C1200" s="58">
        <f>Bil!D235</f>
        <v>34890894</v>
      </c>
      <c r="D1200" s="58">
        <f>Bil!E235</f>
        <v>37719195</v>
      </c>
      <c r="E1200" s="58">
        <v>0</v>
      </c>
      <c r="F1200" s="58">
        <v>0</v>
      </c>
      <c r="G1200" s="59">
        <f t="shared" si="38"/>
        <v>24713759.616</v>
      </c>
      <c r="H1200" s="59">
        <f t="shared" si="37"/>
        <v>0</v>
      </c>
      <c r="I1200" s="60"/>
    </row>
    <row r="1201" spans="1:9" x14ac:dyDescent="0.2">
      <c r="A1201" s="57">
        <v>152</v>
      </c>
      <c r="B1201" s="58">
        <f>Bil!C236</f>
        <v>225</v>
      </c>
      <c r="C1201" s="58">
        <f>Bil!D236</f>
        <v>34890894</v>
      </c>
      <c r="D1201" s="58">
        <f>Bil!E236</f>
        <v>37719195</v>
      </c>
      <c r="E1201" s="58">
        <v>0</v>
      </c>
      <c r="F1201" s="58">
        <v>0</v>
      </c>
      <c r="G1201" s="59">
        <f t="shared" si="38"/>
        <v>24824088.899999999</v>
      </c>
      <c r="H1201" s="59">
        <f t="shared" si="37"/>
        <v>0</v>
      </c>
      <c r="I1201" s="60"/>
    </row>
    <row r="1202" spans="1:9" x14ac:dyDescent="0.2">
      <c r="A1202" s="57">
        <v>152</v>
      </c>
      <c r="B1202" s="58">
        <f>Bil!C237</f>
        <v>226</v>
      </c>
      <c r="C1202" s="58">
        <f>Bil!D237</f>
        <v>34890894</v>
      </c>
      <c r="D1202" s="58">
        <f>Bil!E237</f>
        <v>37110009</v>
      </c>
      <c r="E1202" s="58">
        <v>0</v>
      </c>
      <c r="F1202" s="58">
        <v>0</v>
      </c>
      <c r="G1202" s="59">
        <f t="shared" si="38"/>
        <v>24659066.112</v>
      </c>
      <c r="H1202" s="59">
        <f t="shared" si="37"/>
        <v>0</v>
      </c>
      <c r="I1202" s="60"/>
    </row>
    <row r="1203" spans="1:9" x14ac:dyDescent="0.2">
      <c r="A1203" s="57">
        <v>152</v>
      </c>
      <c r="B1203" s="58">
        <f>Bil!C238</f>
        <v>227</v>
      </c>
      <c r="C1203" s="58">
        <f>Bil!D238</f>
        <v>0</v>
      </c>
      <c r="D1203" s="58">
        <f>Bil!E238</f>
        <v>609186</v>
      </c>
      <c r="E1203" s="58">
        <v>0</v>
      </c>
      <c r="F1203" s="58">
        <v>0</v>
      </c>
      <c r="G1203" s="59">
        <f t="shared" si="38"/>
        <v>276570.44400000002</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9506687</v>
      </c>
      <c r="D1212" s="58">
        <f>Bil!E247</f>
        <v>12666447</v>
      </c>
      <c r="E1212" s="58">
        <v>0</v>
      </c>
      <c r="F1212" s="58">
        <v>0</v>
      </c>
      <c r="G1212" s="59">
        <f t="shared" si="38"/>
        <v>8222141.1159999985</v>
      </c>
      <c r="H1212" s="59">
        <f t="shared" si="37"/>
        <v>0</v>
      </c>
      <c r="I1212" s="60"/>
    </row>
    <row r="1213" spans="1:9" x14ac:dyDescent="0.2">
      <c r="A1213" s="57">
        <v>152</v>
      </c>
      <c r="B1213" s="58">
        <f>Bil!C248</f>
        <v>237</v>
      </c>
      <c r="C1213" s="58">
        <f>Bil!D248</f>
        <v>8151533</v>
      </c>
      <c r="D1213" s="58">
        <f>Bil!E248</f>
        <v>9881915</v>
      </c>
      <c r="E1213" s="58">
        <v>0</v>
      </c>
      <c r="F1213" s="58">
        <v>0</v>
      </c>
      <c r="G1213" s="59">
        <f t="shared" si="38"/>
        <v>6615941.0309999995</v>
      </c>
      <c r="H1213" s="59">
        <f t="shared" si="37"/>
        <v>0</v>
      </c>
      <c r="I1213" s="60"/>
    </row>
    <row r="1214" spans="1:9" x14ac:dyDescent="0.2">
      <c r="A1214" s="57">
        <v>152</v>
      </c>
      <c r="B1214" s="58">
        <f>Bil!C249</f>
        <v>238</v>
      </c>
      <c r="C1214" s="58">
        <f>Bil!D249</f>
        <v>1355154</v>
      </c>
      <c r="D1214" s="58">
        <f>Bil!E249</f>
        <v>2784532</v>
      </c>
      <c r="E1214" s="58">
        <v>0</v>
      </c>
      <c r="F1214" s="58">
        <v>0</v>
      </c>
      <c r="G1214" s="59">
        <f t="shared" si="38"/>
        <v>1647963.8839999998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2058330</v>
      </c>
      <c r="D1216" s="58">
        <f>Bil!E251</f>
        <v>1918168</v>
      </c>
      <c r="E1216" s="58">
        <v>0</v>
      </c>
      <c r="F1216" s="58">
        <v>0</v>
      </c>
      <c r="G1216" s="59">
        <f t="shared" si="38"/>
        <v>1414719.8399999999</v>
      </c>
      <c r="H1216" s="59">
        <f t="shared" si="37"/>
        <v>0</v>
      </c>
      <c r="I1216" s="60"/>
    </row>
    <row r="1217" spans="1:9" x14ac:dyDescent="0.2">
      <c r="A1217" s="57">
        <v>152</v>
      </c>
      <c r="B1217" s="58">
        <f>Bil!C252</f>
        <v>241</v>
      </c>
      <c r="C1217" s="58">
        <f>Bil!D252</f>
        <v>222392</v>
      </c>
      <c r="D1217" s="58">
        <f>Bil!E252</f>
        <v>177966</v>
      </c>
      <c r="E1217" s="58">
        <v>0</v>
      </c>
      <c r="F1217" s="58">
        <v>0</v>
      </c>
      <c r="G1217" s="59">
        <f t="shared" si="38"/>
        <v>139376.084</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8751871</v>
      </c>
      <c r="D1220" s="58">
        <f>Bil!E255</f>
        <v>8950931</v>
      </c>
      <c r="E1220" s="58">
        <v>0</v>
      </c>
      <c r="F1220" s="58">
        <v>0</v>
      </c>
      <c r="G1220" s="59">
        <f t="shared" si="38"/>
        <v>6503510.852</v>
      </c>
      <c r="H1220" s="59">
        <f t="shared" si="39"/>
        <v>0</v>
      </c>
      <c r="I1220" s="60"/>
    </row>
    <row r="1221" spans="1:9" x14ac:dyDescent="0.2">
      <c r="A1221" s="57">
        <v>152</v>
      </c>
      <c r="B1221" s="58">
        <f>Bil!C256</f>
        <v>245</v>
      </c>
      <c r="C1221" s="58">
        <f>Bil!D256</f>
        <v>8751871</v>
      </c>
      <c r="D1221" s="58">
        <f>Bil!E256</f>
        <v>8950931</v>
      </c>
      <c r="E1221" s="58">
        <v>0</v>
      </c>
      <c r="F1221" s="58">
        <v>0</v>
      </c>
      <c r="G1221" s="59">
        <f t="shared" si="38"/>
        <v>6530164.584999999</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159401</v>
      </c>
      <c r="D1224" s="58">
        <f>Bil!E260</f>
        <v>79365</v>
      </c>
      <c r="E1224" s="58">
        <v>0</v>
      </c>
      <c r="F1224" s="58">
        <v>0</v>
      </c>
      <c r="G1224" s="59">
        <f t="shared" si="38"/>
        <v>78896.487999999998</v>
      </c>
      <c r="H1224" s="59">
        <f t="shared" si="39"/>
        <v>0</v>
      </c>
      <c r="I1224" s="60"/>
    </row>
    <row r="1225" spans="1:9" x14ac:dyDescent="0.2">
      <c r="A1225" s="57">
        <v>152</v>
      </c>
      <c r="B1225" s="58">
        <f>Bil!C261</f>
        <v>249</v>
      </c>
      <c r="C1225" s="58">
        <f>Bil!D261</f>
        <v>1764255</v>
      </c>
      <c r="D1225" s="58">
        <f>Bil!E261</f>
        <v>1728193</v>
      </c>
      <c r="E1225" s="58">
        <v>0</v>
      </c>
      <c r="F1225" s="58">
        <v>0</v>
      </c>
      <c r="G1225" s="59">
        <f t="shared" si="38"/>
        <v>1299939.6089999999</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222392</v>
      </c>
      <c r="D1227" s="58">
        <f>Bil!E263</f>
        <v>177966</v>
      </c>
      <c r="E1227" s="58">
        <v>0</v>
      </c>
      <c r="F1227" s="58">
        <v>0</v>
      </c>
      <c r="G1227" s="59">
        <f t="shared" si="38"/>
        <v>145159.32399999999</v>
      </c>
      <c r="H1227" s="59">
        <f t="shared" si="39"/>
        <v>0</v>
      </c>
      <c r="I1227" s="60"/>
    </row>
    <row r="1228" spans="1:9" x14ac:dyDescent="0.2">
      <c r="A1228" s="57">
        <v>152</v>
      </c>
      <c r="B1228" s="58">
        <f>Bil!C264</f>
        <v>252</v>
      </c>
      <c r="C1228" s="58">
        <f>Bil!D264</f>
        <v>100288</v>
      </c>
      <c r="D1228" s="58">
        <f>Bil!E264</f>
        <v>108113</v>
      </c>
      <c r="E1228" s="58">
        <v>0</v>
      </c>
      <c r="F1228" s="58">
        <v>0</v>
      </c>
      <c r="G1228" s="59">
        <f t="shared" si="38"/>
        <v>79761.527999999991</v>
      </c>
      <c r="H1228" s="59">
        <f t="shared" si="39"/>
        <v>0</v>
      </c>
      <c r="I1228" s="60"/>
    </row>
    <row r="1229" spans="1:9" x14ac:dyDescent="0.2">
      <c r="A1229" s="57">
        <v>152</v>
      </c>
      <c r="B1229" s="58">
        <f>Bil!C265</f>
        <v>253</v>
      </c>
      <c r="C1229" s="58">
        <f>Bil!D265</f>
        <v>49908</v>
      </c>
      <c r="D1229" s="58">
        <f>Bil!E265</f>
        <v>37162</v>
      </c>
      <c r="E1229" s="58">
        <v>0</v>
      </c>
      <c r="F1229" s="58">
        <v>0</v>
      </c>
      <c r="G1229" s="59">
        <f t="shared" si="38"/>
        <v>31430.696000000004</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134674</v>
      </c>
      <c r="D1231" s="58">
        <f>Bil!E267</f>
        <v>110611</v>
      </c>
      <c r="E1231" s="58">
        <v>0</v>
      </c>
      <c r="F1231" s="58">
        <v>0</v>
      </c>
      <c r="G1231" s="59">
        <f t="shared" si="38"/>
        <v>90753.48000000001</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5270893</v>
      </c>
      <c r="D1251" s="58">
        <f>Bil!E287</f>
        <v>8243396</v>
      </c>
      <c r="E1251" s="58">
        <v>0</v>
      </c>
      <c r="F1251" s="58">
        <v>0</v>
      </c>
      <c r="G1251" s="59">
        <f t="shared" si="40"/>
        <v>5983363.3750000009</v>
      </c>
      <c r="H1251" s="59">
        <f t="shared" si="39"/>
        <v>0</v>
      </c>
      <c r="I1251" s="60"/>
    </row>
    <row r="1252" spans="1:9" x14ac:dyDescent="0.2">
      <c r="A1252" s="57">
        <v>152</v>
      </c>
      <c r="B1252" s="58">
        <f>Bil!C288</f>
        <v>276</v>
      </c>
      <c r="C1252" s="58">
        <f>Bil!D288</f>
        <v>4373755</v>
      </c>
      <c r="D1252" s="58">
        <f>Bil!E288</f>
        <v>4509493</v>
      </c>
      <c r="E1252" s="58">
        <v>0</v>
      </c>
      <c r="F1252" s="58">
        <v>0</v>
      </c>
      <c r="G1252" s="59">
        <f t="shared" si="40"/>
        <v>3696396.5160000008</v>
      </c>
      <c r="H1252" s="59">
        <f t="shared" si="39"/>
        <v>0</v>
      </c>
      <c r="I1252" s="60"/>
    </row>
    <row r="1253" spans="1:9" x14ac:dyDescent="0.2">
      <c r="A1253" s="57">
        <v>152</v>
      </c>
      <c r="B1253" s="58">
        <f>Bil!C289</f>
        <v>277</v>
      </c>
      <c r="C1253" s="58">
        <f>Bil!D289</f>
        <v>263917</v>
      </c>
      <c r="D1253" s="58">
        <f>Bil!E289</f>
        <v>383250</v>
      </c>
      <c r="E1253" s="58">
        <v>0</v>
      </c>
      <c r="F1253" s="58">
        <v>0</v>
      </c>
      <c r="G1253" s="59">
        <f t="shared" si="40"/>
        <v>285425.50900000002</v>
      </c>
      <c r="H1253" s="59">
        <f t="shared" si="39"/>
        <v>0</v>
      </c>
      <c r="I1253" s="60"/>
    </row>
    <row r="1254" spans="1:9" x14ac:dyDescent="0.2">
      <c r="A1254" s="57">
        <v>152</v>
      </c>
      <c r="B1254" s="58">
        <f>Bil!C290</f>
        <v>278</v>
      </c>
      <c r="C1254" s="58">
        <f>Bil!D290</f>
        <v>0</v>
      </c>
      <c r="D1254" s="58">
        <f>Bil!E290</f>
        <v>41063</v>
      </c>
      <c r="E1254" s="58">
        <v>0</v>
      </c>
      <c r="F1254" s="58">
        <v>0</v>
      </c>
      <c r="G1254" s="59">
        <f t="shared" si="40"/>
        <v>22831.028000000002</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51264308</v>
      </c>
      <c r="D1371" s="58">
        <f>RasF!E96</f>
        <v>51933556</v>
      </c>
      <c r="E1371" s="58">
        <v>0</v>
      </c>
      <c r="F1371" s="58">
        <v>0</v>
      </c>
      <c r="G1371" s="59">
        <f t="shared" si="44"/>
        <v>13186170.700000003</v>
      </c>
      <c r="H1371" s="59">
        <f t="shared" si="43"/>
        <v>0</v>
      </c>
      <c r="I1371" s="60"/>
    </row>
    <row r="1372" spans="1:9" x14ac:dyDescent="0.2">
      <c r="A1372" s="57">
        <v>154</v>
      </c>
      <c r="B1372" s="58">
        <f>RasF!C97</f>
        <v>86</v>
      </c>
      <c r="C1372" s="58">
        <f>RasF!D97</f>
        <v>3441719</v>
      </c>
      <c r="D1372" s="58">
        <f>RasF!E97</f>
        <v>3440383</v>
      </c>
      <c r="E1372" s="58">
        <v>0</v>
      </c>
      <c r="F1372" s="58">
        <v>0</v>
      </c>
      <c r="G1372" s="59">
        <f t="shared" si="44"/>
        <v>887733.71</v>
      </c>
      <c r="H1372" s="59">
        <f t="shared" si="43"/>
        <v>0</v>
      </c>
      <c r="I1372" s="60"/>
    </row>
    <row r="1373" spans="1:9" x14ac:dyDescent="0.2">
      <c r="A1373" s="57">
        <v>154</v>
      </c>
      <c r="B1373" s="58">
        <f>RasF!C98</f>
        <v>87</v>
      </c>
      <c r="C1373" s="58">
        <f>RasF!D98</f>
        <v>3397719</v>
      </c>
      <c r="D1373" s="58">
        <f>RasF!E98</f>
        <v>3388384</v>
      </c>
      <c r="E1373" s="58">
        <v>0</v>
      </c>
      <c r="F1373" s="58">
        <v>0</v>
      </c>
      <c r="G1373" s="59">
        <f t="shared" si="44"/>
        <v>885180.36899999995</v>
      </c>
      <c r="H1373" s="59">
        <f t="shared" si="43"/>
        <v>0</v>
      </c>
      <c r="I1373" s="60"/>
    </row>
    <row r="1374" spans="1:9" x14ac:dyDescent="0.2">
      <c r="A1374" s="57">
        <v>154</v>
      </c>
      <c r="B1374" s="58">
        <f>RasF!C99</f>
        <v>88</v>
      </c>
      <c r="C1374" s="58">
        <f>RasF!D99</f>
        <v>44000</v>
      </c>
      <c r="D1374" s="58">
        <f>RasF!E99</f>
        <v>51999</v>
      </c>
      <c r="E1374" s="58">
        <v>0</v>
      </c>
      <c r="F1374" s="58">
        <v>0</v>
      </c>
      <c r="G1374" s="59">
        <f t="shared" si="44"/>
        <v>13023.823999999999</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47822589</v>
      </c>
      <c r="D1381" s="58">
        <f>RasF!E106</f>
        <v>48493173</v>
      </c>
      <c r="E1381" s="58">
        <v>0</v>
      </c>
      <c r="F1381" s="58">
        <v>0</v>
      </c>
      <c r="G1381" s="59">
        <f t="shared" si="44"/>
        <v>13756848.824999999</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47822589</v>
      </c>
      <c r="D1383" s="58">
        <f>RasF!E108</f>
        <v>48493173</v>
      </c>
      <c r="E1383" s="58">
        <v>0</v>
      </c>
      <c r="F1383" s="58">
        <v>0</v>
      </c>
      <c r="G1383" s="59">
        <f t="shared" si="44"/>
        <v>14046466.695</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51264308</v>
      </c>
      <c r="D1423" s="67">
        <f>RasF!E148</f>
        <v>51933556</v>
      </c>
      <c r="E1423" s="67">
        <v>0</v>
      </c>
      <c r="F1423" s="67">
        <v>0</v>
      </c>
      <c r="G1423" s="68">
        <f t="shared" si="44"/>
        <v>21253004.539999999</v>
      </c>
      <c r="H1423" s="68">
        <f t="shared" si="45"/>
        <v>0</v>
      </c>
      <c r="I1423" s="69"/>
    </row>
    <row r="1424" spans="1:9" x14ac:dyDescent="0.2">
      <c r="A1424" s="62">
        <v>156</v>
      </c>
      <c r="B1424" s="63">
        <f>PVRIO!C12</f>
        <v>1</v>
      </c>
      <c r="C1424" s="70">
        <f>PVRIO!D12</f>
        <v>0</v>
      </c>
      <c r="D1424" s="70">
        <f>PVRIO!E12</f>
        <v>1067</v>
      </c>
      <c r="E1424" s="70">
        <v>0</v>
      </c>
      <c r="F1424" s="70">
        <v>0</v>
      </c>
      <c r="G1424" s="64">
        <f t="shared" si="44"/>
        <v>2.1339999999999999</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1067</v>
      </c>
      <c r="E1441" s="61">
        <v>0</v>
      </c>
      <c r="F1441" s="61">
        <v>0</v>
      </c>
      <c r="G1441" s="59">
        <f t="shared" si="46"/>
        <v>38.411999999999999</v>
      </c>
      <c r="H1441" s="59">
        <f t="shared" si="45"/>
        <v>0</v>
      </c>
      <c r="I1441" s="60">
        <v>0</v>
      </c>
    </row>
    <row r="1442" spans="1:9" x14ac:dyDescent="0.2">
      <c r="A1442" s="57">
        <v>156</v>
      </c>
      <c r="B1442" s="58">
        <f>PVRIO!C30</f>
        <v>19</v>
      </c>
      <c r="C1442" s="61">
        <f>PVRIO!D30</f>
        <v>0</v>
      </c>
      <c r="D1442" s="61">
        <f>PVRIO!E30</f>
        <v>1067</v>
      </c>
      <c r="E1442" s="61">
        <v>0</v>
      </c>
      <c r="F1442" s="61">
        <v>0</v>
      </c>
      <c r="G1442" s="59">
        <f t="shared" si="46"/>
        <v>40.545999999999999</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1067</v>
      </c>
      <c r="E1444" s="61">
        <v>0</v>
      </c>
      <c r="F1444" s="61">
        <v>0</v>
      </c>
      <c r="G1444" s="59">
        <f t="shared" si="46"/>
        <v>44.814</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9908565</v>
      </c>
      <c r="D1468" s="70"/>
      <c r="E1468" s="70">
        <v>0</v>
      </c>
      <c r="F1468" s="70">
        <v>0</v>
      </c>
      <c r="G1468" s="64">
        <f t="shared" ref="G1468:G1499" si="51">B1468/1000*C1468</f>
        <v>9908.5650000000005</v>
      </c>
      <c r="H1468" s="64">
        <f t="shared" ref="H1468:H1499" si="52">ABS(C1468-ROUND(C1468,0))</f>
        <v>0</v>
      </c>
      <c r="I1468" s="65"/>
    </row>
    <row r="1469" spans="1:9" x14ac:dyDescent="0.2">
      <c r="A1469" s="73">
        <v>159</v>
      </c>
      <c r="B1469" s="61">
        <f>Obv!C13</f>
        <v>2</v>
      </c>
      <c r="C1469" s="61">
        <f>Obv!D13</f>
        <v>50655228</v>
      </c>
      <c r="D1469" s="61">
        <v>0</v>
      </c>
      <c r="E1469" s="61">
        <v>0</v>
      </c>
      <c r="F1469" s="61">
        <v>0</v>
      </c>
      <c r="G1469" s="59">
        <f t="shared" si="51"/>
        <v>101310.45600000001</v>
      </c>
      <c r="H1469" s="59">
        <f t="shared" si="52"/>
        <v>0</v>
      </c>
      <c r="I1469" s="60"/>
    </row>
    <row r="1470" spans="1:9" x14ac:dyDescent="0.2">
      <c r="A1470" s="73">
        <v>159</v>
      </c>
      <c r="B1470" s="61">
        <f>Obv!C14</f>
        <v>3</v>
      </c>
      <c r="C1470" s="61">
        <f>Obv!D14</f>
        <v>78721</v>
      </c>
      <c r="D1470" s="61">
        <v>0</v>
      </c>
      <c r="E1470" s="61">
        <v>0</v>
      </c>
      <c r="F1470" s="61">
        <v>0</v>
      </c>
      <c r="G1470" s="59">
        <f t="shared" si="51"/>
        <v>236.16300000000001</v>
      </c>
      <c r="H1470" s="59">
        <f t="shared" si="52"/>
        <v>0</v>
      </c>
      <c r="I1470" s="60"/>
    </row>
    <row r="1471" spans="1:9" x14ac:dyDescent="0.2">
      <c r="A1471" s="73">
        <v>159</v>
      </c>
      <c r="B1471" s="61">
        <f>Obv!C15</f>
        <v>4</v>
      </c>
      <c r="C1471" s="61">
        <f>Obv!D15</f>
        <v>46448727</v>
      </c>
      <c r="D1471" s="61">
        <v>0</v>
      </c>
      <c r="E1471" s="61">
        <v>0</v>
      </c>
      <c r="F1471" s="61">
        <v>0</v>
      </c>
      <c r="G1471" s="59">
        <f t="shared" si="51"/>
        <v>185794.908</v>
      </c>
      <c r="H1471" s="59">
        <f t="shared" si="52"/>
        <v>0</v>
      </c>
      <c r="I1471" s="60"/>
    </row>
    <row r="1472" spans="1:9" x14ac:dyDescent="0.2">
      <c r="A1472" s="73">
        <v>159</v>
      </c>
      <c r="B1472" s="61">
        <f>Obv!C16</f>
        <v>5</v>
      </c>
      <c r="C1472" s="61">
        <f>Obv!D16</f>
        <v>32955146</v>
      </c>
      <c r="D1472" s="61">
        <v>0</v>
      </c>
      <c r="E1472" s="61">
        <v>0</v>
      </c>
      <c r="F1472" s="61">
        <v>0</v>
      </c>
      <c r="G1472" s="59">
        <f t="shared" si="51"/>
        <v>164775.73000000001</v>
      </c>
      <c r="H1472" s="59">
        <f t="shared" si="52"/>
        <v>0</v>
      </c>
      <c r="I1472" s="60"/>
    </row>
    <row r="1473" spans="1:9" x14ac:dyDescent="0.2">
      <c r="A1473" s="73">
        <v>159</v>
      </c>
      <c r="B1473" s="61">
        <f>Obv!C17</f>
        <v>6</v>
      </c>
      <c r="C1473" s="61">
        <f>Obv!D17</f>
        <v>13287231</v>
      </c>
      <c r="D1473" s="61">
        <v>0</v>
      </c>
      <c r="E1473" s="61">
        <v>0</v>
      </c>
      <c r="F1473" s="61">
        <v>0</v>
      </c>
      <c r="G1473" s="59">
        <f t="shared" si="51"/>
        <v>79723.385999999999</v>
      </c>
      <c r="H1473" s="59">
        <f t="shared" si="52"/>
        <v>0</v>
      </c>
      <c r="I1473" s="60"/>
    </row>
    <row r="1474" spans="1:9" x14ac:dyDescent="0.2">
      <c r="A1474" s="73">
        <v>159</v>
      </c>
      <c r="B1474" s="61">
        <f>Obv!C18</f>
        <v>7</v>
      </c>
      <c r="C1474" s="61">
        <f>Obv!D18</f>
        <v>75157</v>
      </c>
      <c r="D1474" s="61">
        <v>0</v>
      </c>
      <c r="E1474" s="61">
        <v>0</v>
      </c>
      <c r="F1474" s="61">
        <v>0</v>
      </c>
      <c r="G1474" s="59">
        <f t="shared" si="51"/>
        <v>526.09900000000005</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2150</v>
      </c>
      <c r="D1477" s="61">
        <v>0</v>
      </c>
      <c r="E1477" s="61">
        <v>0</v>
      </c>
      <c r="F1477" s="61">
        <v>0</v>
      </c>
      <c r="G1477" s="59">
        <f t="shared" si="51"/>
        <v>21.5</v>
      </c>
      <c r="H1477" s="59">
        <f t="shared" si="52"/>
        <v>0</v>
      </c>
      <c r="I1477" s="60"/>
    </row>
    <row r="1478" spans="1:9" x14ac:dyDescent="0.2">
      <c r="A1478" s="73">
        <v>159</v>
      </c>
      <c r="B1478" s="61">
        <f>Obv!C22</f>
        <v>11</v>
      </c>
      <c r="C1478" s="61">
        <f>Obv!D22</f>
        <v>129043</v>
      </c>
      <c r="D1478" s="61">
        <v>0</v>
      </c>
      <c r="E1478" s="61">
        <v>0</v>
      </c>
      <c r="F1478" s="61">
        <v>0</v>
      </c>
      <c r="G1478" s="59">
        <f t="shared" si="51"/>
        <v>1419.473</v>
      </c>
      <c r="H1478" s="59">
        <f t="shared" si="52"/>
        <v>0</v>
      </c>
      <c r="I1478" s="60"/>
    </row>
    <row r="1479" spans="1:9" x14ac:dyDescent="0.2">
      <c r="A1479" s="73">
        <v>159</v>
      </c>
      <c r="B1479" s="61">
        <f>Obv!C23</f>
        <v>12</v>
      </c>
      <c r="C1479" s="61">
        <f>Obv!D23</f>
        <v>4127780</v>
      </c>
      <c r="D1479" s="61">
        <v>0</v>
      </c>
      <c r="E1479" s="61">
        <v>0</v>
      </c>
      <c r="F1479" s="61">
        <v>0</v>
      </c>
      <c r="G1479" s="59">
        <f t="shared" si="51"/>
        <v>49533.36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47386591</v>
      </c>
      <c r="D1486" s="61">
        <v>0</v>
      </c>
      <c r="E1486" s="61">
        <v>0</v>
      </c>
      <c r="F1486" s="61">
        <v>0</v>
      </c>
      <c r="G1486" s="59">
        <f t="shared" si="51"/>
        <v>900345.22899999993</v>
      </c>
      <c r="H1486" s="59">
        <f t="shared" si="52"/>
        <v>0</v>
      </c>
      <c r="I1486" s="60"/>
    </row>
    <row r="1487" spans="1:9" x14ac:dyDescent="0.2">
      <c r="A1487" s="73">
        <v>159</v>
      </c>
      <c r="B1487" s="61">
        <f>Obv!C31</f>
        <v>20</v>
      </c>
      <c r="C1487" s="61">
        <f>Obv!D31</f>
        <v>18845</v>
      </c>
      <c r="D1487" s="61">
        <v>0</v>
      </c>
      <c r="E1487" s="61">
        <v>0</v>
      </c>
      <c r="F1487" s="61">
        <v>0</v>
      </c>
      <c r="G1487" s="59">
        <f t="shared" si="51"/>
        <v>376.90000000000003</v>
      </c>
      <c r="H1487" s="59">
        <f t="shared" si="52"/>
        <v>0</v>
      </c>
      <c r="I1487" s="60"/>
    </row>
    <row r="1488" spans="1:9" x14ac:dyDescent="0.2">
      <c r="A1488" s="73">
        <v>159</v>
      </c>
      <c r="B1488" s="61">
        <f>Obv!C32</f>
        <v>21</v>
      </c>
      <c r="C1488" s="61">
        <f>Obv!D32</f>
        <v>43400162</v>
      </c>
      <c r="D1488" s="61">
        <v>0</v>
      </c>
      <c r="E1488" s="61">
        <v>0</v>
      </c>
      <c r="F1488" s="61">
        <v>0</v>
      </c>
      <c r="G1488" s="59">
        <f t="shared" si="51"/>
        <v>911403.402</v>
      </c>
      <c r="H1488" s="59">
        <f t="shared" si="52"/>
        <v>0</v>
      </c>
      <c r="I1488" s="60"/>
    </row>
    <row r="1489" spans="1:9" x14ac:dyDescent="0.2">
      <c r="A1489" s="73">
        <v>159</v>
      </c>
      <c r="B1489" s="61">
        <f>Obv!C33</f>
        <v>22</v>
      </c>
      <c r="C1489" s="61">
        <f>Obv!D33</f>
        <v>32945216</v>
      </c>
      <c r="D1489" s="61">
        <v>0</v>
      </c>
      <c r="E1489" s="61">
        <v>0</v>
      </c>
      <c r="F1489" s="61">
        <v>0</v>
      </c>
      <c r="G1489" s="59">
        <f t="shared" si="51"/>
        <v>724794.75199999998</v>
      </c>
      <c r="H1489" s="59">
        <f t="shared" si="52"/>
        <v>0</v>
      </c>
      <c r="I1489" s="60"/>
    </row>
    <row r="1490" spans="1:9" x14ac:dyDescent="0.2">
      <c r="A1490" s="73">
        <v>159</v>
      </c>
      <c r="B1490" s="61">
        <f>Obv!C34</f>
        <v>23</v>
      </c>
      <c r="C1490" s="61">
        <f>Obv!D34</f>
        <v>10333878</v>
      </c>
      <c r="D1490" s="61">
        <v>0</v>
      </c>
      <c r="E1490" s="61">
        <v>0</v>
      </c>
      <c r="F1490" s="61">
        <v>0</v>
      </c>
      <c r="G1490" s="59">
        <f t="shared" si="51"/>
        <v>237679.19399999999</v>
      </c>
      <c r="H1490" s="59">
        <f t="shared" si="52"/>
        <v>0</v>
      </c>
      <c r="I1490" s="60"/>
    </row>
    <row r="1491" spans="1:9" x14ac:dyDescent="0.2">
      <c r="A1491" s="73">
        <v>159</v>
      </c>
      <c r="B1491" s="61">
        <f>Obv!C35</f>
        <v>24</v>
      </c>
      <c r="C1491" s="61">
        <f>Obv!D35</f>
        <v>34518</v>
      </c>
      <c r="D1491" s="61">
        <v>0</v>
      </c>
      <c r="E1491" s="61">
        <v>0</v>
      </c>
      <c r="F1491" s="61">
        <v>0</v>
      </c>
      <c r="G1491" s="59">
        <f t="shared" si="51"/>
        <v>828.43200000000002</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1200</v>
      </c>
      <c r="D1494" s="61">
        <v>0</v>
      </c>
      <c r="E1494" s="61">
        <v>0</v>
      </c>
      <c r="F1494" s="61">
        <v>0</v>
      </c>
      <c r="G1494" s="59">
        <f t="shared" si="51"/>
        <v>32.4</v>
      </c>
      <c r="H1494" s="59">
        <f t="shared" si="52"/>
        <v>0</v>
      </c>
      <c r="I1494" s="60"/>
    </row>
    <row r="1495" spans="1:9" x14ac:dyDescent="0.2">
      <c r="A1495" s="73">
        <v>159</v>
      </c>
      <c r="B1495" s="61">
        <f>Obv!C39</f>
        <v>28</v>
      </c>
      <c r="C1495" s="61">
        <f>Obv!D39</f>
        <v>85350</v>
      </c>
      <c r="D1495" s="61">
        <v>0</v>
      </c>
      <c r="E1495" s="61">
        <v>0</v>
      </c>
      <c r="F1495" s="61">
        <v>0</v>
      </c>
      <c r="G1495" s="59">
        <f t="shared" si="51"/>
        <v>2389.8000000000002</v>
      </c>
      <c r="H1495" s="59">
        <f t="shared" si="52"/>
        <v>0</v>
      </c>
      <c r="I1495" s="60"/>
    </row>
    <row r="1496" spans="1:9" x14ac:dyDescent="0.2">
      <c r="A1496" s="73">
        <v>159</v>
      </c>
      <c r="B1496" s="61">
        <f>Obv!C40</f>
        <v>29</v>
      </c>
      <c r="C1496" s="61">
        <f>Obv!D40</f>
        <v>3967584</v>
      </c>
      <c r="D1496" s="61">
        <v>0</v>
      </c>
      <c r="E1496" s="61">
        <v>0</v>
      </c>
      <c r="F1496" s="61">
        <v>0</v>
      </c>
      <c r="G1496" s="59">
        <f t="shared" si="51"/>
        <v>115059.936</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13177202</v>
      </c>
      <c r="D1503" s="61">
        <v>0</v>
      </c>
      <c r="E1503" s="61">
        <v>0</v>
      </c>
      <c r="F1503" s="61">
        <v>0</v>
      </c>
      <c r="G1503" s="59">
        <f t="shared" si="53"/>
        <v>474379.27199999994</v>
      </c>
      <c r="H1503" s="59">
        <f t="shared" si="54"/>
        <v>0</v>
      </c>
      <c r="I1503" s="60"/>
    </row>
    <row r="1504" spans="1:9" x14ac:dyDescent="0.2">
      <c r="A1504" s="73">
        <v>159</v>
      </c>
      <c r="B1504" s="61">
        <f>Obv!C48</f>
        <v>37</v>
      </c>
      <c r="C1504" s="61">
        <f>Obv!D48</f>
        <v>8626646</v>
      </c>
      <c r="D1504" s="61">
        <v>0</v>
      </c>
      <c r="E1504" s="61">
        <v>0</v>
      </c>
      <c r="F1504" s="61">
        <v>0</v>
      </c>
      <c r="G1504" s="59">
        <f t="shared" si="53"/>
        <v>319185.902</v>
      </c>
      <c r="H1504" s="59">
        <f t="shared" si="54"/>
        <v>0</v>
      </c>
      <c r="I1504" s="60"/>
    </row>
    <row r="1505" spans="1:9" x14ac:dyDescent="0.2">
      <c r="A1505" s="73">
        <v>159</v>
      </c>
      <c r="B1505" s="61">
        <f>Obv!C49</f>
        <v>38</v>
      </c>
      <c r="C1505" s="61">
        <f>Obv!D49</f>
        <v>59876</v>
      </c>
      <c r="D1505" s="61">
        <v>0</v>
      </c>
      <c r="E1505" s="61">
        <v>0</v>
      </c>
      <c r="F1505" s="61">
        <v>0</v>
      </c>
      <c r="G1505" s="59">
        <f t="shared" si="53"/>
        <v>2275.288</v>
      </c>
      <c r="H1505" s="59">
        <f t="shared" si="54"/>
        <v>0</v>
      </c>
      <c r="I1505" s="60"/>
    </row>
    <row r="1506" spans="1:9" x14ac:dyDescent="0.2">
      <c r="A1506" s="73">
        <v>159</v>
      </c>
      <c r="B1506" s="61">
        <f>Obv!C50</f>
        <v>39</v>
      </c>
      <c r="C1506" s="61">
        <f>Obv!D50</f>
        <v>4680</v>
      </c>
      <c r="D1506" s="61">
        <v>0</v>
      </c>
      <c r="E1506" s="61">
        <v>0</v>
      </c>
      <c r="F1506" s="61">
        <v>0</v>
      </c>
      <c r="G1506" s="59">
        <f t="shared" si="53"/>
        <v>182.52</v>
      </c>
      <c r="H1506" s="59">
        <f t="shared" si="54"/>
        <v>0</v>
      </c>
      <c r="I1506" s="60"/>
    </row>
    <row r="1507" spans="1:9" x14ac:dyDescent="0.2">
      <c r="A1507" s="73">
        <v>159</v>
      </c>
      <c r="B1507" s="61">
        <f>Obv!C51</f>
        <v>40</v>
      </c>
      <c r="C1507" s="61">
        <f>Obv!D51</f>
        <v>11909</v>
      </c>
      <c r="D1507" s="61">
        <v>0</v>
      </c>
      <c r="E1507" s="61">
        <v>0</v>
      </c>
      <c r="F1507" s="61">
        <v>0</v>
      </c>
      <c r="G1507" s="59">
        <f t="shared" si="53"/>
        <v>476.36</v>
      </c>
      <c r="H1507" s="59">
        <f t="shared" si="54"/>
        <v>0</v>
      </c>
      <c r="I1507" s="60"/>
    </row>
    <row r="1508" spans="1:9" x14ac:dyDescent="0.2">
      <c r="A1508" s="73">
        <v>159</v>
      </c>
      <c r="B1508" s="61">
        <f>Obv!C52</f>
        <v>41</v>
      </c>
      <c r="C1508" s="61">
        <f>Obv!D52</f>
        <v>43287</v>
      </c>
      <c r="D1508" s="61">
        <v>0</v>
      </c>
      <c r="E1508" s="61">
        <v>0</v>
      </c>
      <c r="F1508" s="61">
        <v>0</v>
      </c>
      <c r="G1508" s="59">
        <f t="shared" si="53"/>
        <v>1774.7670000000001</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8183520</v>
      </c>
      <c r="D1510" s="61">
        <v>0</v>
      </c>
      <c r="E1510" s="61">
        <v>0</v>
      </c>
      <c r="F1510" s="61">
        <v>0</v>
      </c>
      <c r="G1510" s="59">
        <f t="shared" si="53"/>
        <v>351891.36</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8118562</v>
      </c>
      <c r="D1516" s="61">
        <v>0</v>
      </c>
      <c r="E1516" s="61">
        <v>0</v>
      </c>
      <c r="F1516" s="61">
        <v>0</v>
      </c>
      <c r="G1516" s="59">
        <f t="shared" si="53"/>
        <v>397809.538</v>
      </c>
      <c r="H1516" s="59">
        <f t="shared" si="54"/>
        <v>0</v>
      </c>
      <c r="I1516" s="60"/>
    </row>
    <row r="1517" spans="1:9" x14ac:dyDescent="0.2">
      <c r="A1517" s="73">
        <v>159</v>
      </c>
      <c r="B1517" s="61">
        <f>Obv!C61</f>
        <v>50</v>
      </c>
      <c r="C1517" s="61">
        <f>Obv!D61</f>
        <v>1634068</v>
      </c>
      <c r="D1517" s="61">
        <v>0</v>
      </c>
      <c r="E1517" s="61">
        <v>0</v>
      </c>
      <c r="F1517" s="61">
        <v>0</v>
      </c>
      <c r="G1517" s="59">
        <f t="shared" si="53"/>
        <v>81703.400000000009</v>
      </c>
      <c r="H1517" s="59">
        <f t="shared" si="54"/>
        <v>0</v>
      </c>
      <c r="I1517" s="60"/>
    </row>
    <row r="1518" spans="1:9" x14ac:dyDescent="0.2">
      <c r="A1518" s="73">
        <v>159</v>
      </c>
      <c r="B1518" s="61">
        <f>Obv!C62</f>
        <v>51</v>
      </c>
      <c r="C1518" s="61">
        <f>Obv!D62</f>
        <v>2750243</v>
      </c>
      <c r="D1518" s="61">
        <v>0</v>
      </c>
      <c r="E1518" s="61">
        <v>0</v>
      </c>
      <c r="F1518" s="61">
        <v>0</v>
      </c>
      <c r="G1518" s="59">
        <f t="shared" si="53"/>
        <v>140262.39299999998</v>
      </c>
      <c r="H1518" s="59">
        <f t="shared" si="54"/>
        <v>0</v>
      </c>
      <c r="I1518" s="60"/>
    </row>
    <row r="1519" spans="1:9" x14ac:dyDescent="0.2">
      <c r="A1519" s="73">
        <v>159</v>
      </c>
      <c r="B1519" s="61">
        <f>Obv!C63</f>
        <v>52</v>
      </c>
      <c r="C1519" s="61">
        <f>Obv!D63</f>
        <v>2528146</v>
      </c>
      <c r="D1519" s="61">
        <v>0</v>
      </c>
      <c r="E1519" s="61">
        <v>0</v>
      </c>
      <c r="F1519" s="61">
        <v>0</v>
      </c>
      <c r="G1519" s="59">
        <f t="shared" si="53"/>
        <v>131463.592</v>
      </c>
      <c r="H1519" s="59">
        <f t="shared" si="54"/>
        <v>0</v>
      </c>
      <c r="I1519" s="60"/>
    </row>
    <row r="1520" spans="1:9" x14ac:dyDescent="0.2">
      <c r="A1520" s="73">
        <v>159</v>
      </c>
      <c r="B1520" s="61">
        <f>Obv!C64</f>
        <v>53</v>
      </c>
      <c r="C1520" s="61">
        <f>Obv!D64</f>
        <v>1206105</v>
      </c>
      <c r="D1520" s="61">
        <v>0</v>
      </c>
      <c r="E1520" s="61">
        <v>0</v>
      </c>
      <c r="F1520" s="61">
        <v>0</v>
      </c>
      <c r="G1520" s="59">
        <f t="shared" si="53"/>
        <v>63923.564999999995</v>
      </c>
      <c r="H1520" s="59">
        <f t="shared" si="54"/>
        <v>0</v>
      </c>
      <c r="I1520" s="60"/>
    </row>
    <row r="1521" spans="1:9" x14ac:dyDescent="0.2">
      <c r="A1521" s="73">
        <v>159</v>
      </c>
      <c r="B1521" s="61">
        <f>Obv!C65</f>
        <v>54</v>
      </c>
      <c r="C1521" s="61">
        <f>Obv!D65</f>
        <v>64958</v>
      </c>
      <c r="D1521" s="61">
        <v>0</v>
      </c>
      <c r="E1521" s="61">
        <v>0</v>
      </c>
      <c r="F1521" s="61">
        <v>0</v>
      </c>
      <c r="G1521" s="59">
        <f t="shared" si="53"/>
        <v>3507.732</v>
      </c>
      <c r="H1521" s="59">
        <f t="shared" si="54"/>
        <v>0</v>
      </c>
      <c r="I1521" s="60"/>
    </row>
    <row r="1522" spans="1:9" x14ac:dyDescent="0.2">
      <c r="A1522" s="73">
        <v>159</v>
      </c>
      <c r="B1522" s="61">
        <f>Obv!C66</f>
        <v>55</v>
      </c>
      <c r="C1522" s="61">
        <f>Obv!D66</f>
        <v>7201</v>
      </c>
      <c r="D1522" s="61">
        <v>0</v>
      </c>
      <c r="E1522" s="61">
        <v>0</v>
      </c>
      <c r="F1522" s="61">
        <v>0</v>
      </c>
      <c r="G1522" s="59">
        <f t="shared" si="53"/>
        <v>396.05500000000001</v>
      </c>
      <c r="H1522" s="59">
        <f t="shared" si="54"/>
        <v>0</v>
      </c>
      <c r="I1522" s="60"/>
    </row>
    <row r="1523" spans="1:9" x14ac:dyDescent="0.2">
      <c r="A1523" s="73">
        <v>159</v>
      </c>
      <c r="B1523" s="61">
        <f>Obv!C67</f>
        <v>56</v>
      </c>
      <c r="C1523" s="61">
        <f>Obv!D67</f>
        <v>21816</v>
      </c>
      <c r="D1523" s="61">
        <v>0</v>
      </c>
      <c r="E1523" s="61">
        <v>0</v>
      </c>
      <c r="F1523" s="61">
        <v>0</v>
      </c>
      <c r="G1523" s="59">
        <f t="shared" si="53"/>
        <v>1221.6959999999999</v>
      </c>
      <c r="H1523" s="59">
        <f t="shared" si="54"/>
        <v>0</v>
      </c>
      <c r="I1523" s="60"/>
    </row>
    <row r="1524" spans="1:9" x14ac:dyDescent="0.2">
      <c r="A1524" s="73">
        <v>159</v>
      </c>
      <c r="B1524" s="61">
        <f>Obv!C68</f>
        <v>57</v>
      </c>
      <c r="C1524" s="61">
        <f>Obv!D68</f>
        <v>35941</v>
      </c>
      <c r="D1524" s="61">
        <v>0</v>
      </c>
      <c r="E1524" s="61">
        <v>0</v>
      </c>
      <c r="F1524" s="61">
        <v>0</v>
      </c>
      <c r="G1524" s="59">
        <f t="shared" si="53"/>
        <v>2048.6370000000002</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383250</v>
      </c>
      <c r="D1546" s="61">
        <v>0</v>
      </c>
      <c r="E1546" s="61">
        <v>0</v>
      </c>
      <c r="F1546" s="61">
        <v>0</v>
      </c>
      <c r="G1546" s="59">
        <f t="shared" si="55"/>
        <v>30276.75</v>
      </c>
      <c r="H1546" s="59">
        <f t="shared" si="56"/>
        <v>0</v>
      </c>
      <c r="I1546" s="60"/>
    </row>
    <row r="1547" spans="1:9" x14ac:dyDescent="0.2">
      <c r="A1547" s="73">
        <v>159</v>
      </c>
      <c r="B1547" s="61">
        <f>Obv!C91</f>
        <v>80</v>
      </c>
      <c r="C1547" s="61">
        <f>Obv!D91</f>
        <v>5937</v>
      </c>
      <c r="D1547" s="61">
        <v>0</v>
      </c>
      <c r="E1547" s="61">
        <v>0</v>
      </c>
      <c r="F1547" s="61">
        <v>0</v>
      </c>
      <c r="G1547" s="59">
        <f t="shared" si="55"/>
        <v>474.96000000000004</v>
      </c>
      <c r="H1547" s="59">
        <f t="shared" si="56"/>
        <v>0</v>
      </c>
      <c r="I1547" s="60"/>
    </row>
    <row r="1548" spans="1:9" x14ac:dyDescent="0.2">
      <c r="A1548" s="73">
        <v>159</v>
      </c>
      <c r="B1548" s="61">
        <f>Obv!C92</f>
        <v>81</v>
      </c>
      <c r="C1548" s="61">
        <f>Obv!D92</f>
        <v>175222</v>
      </c>
      <c r="D1548" s="61">
        <v>0</v>
      </c>
      <c r="E1548" s="61">
        <v>0</v>
      </c>
      <c r="F1548" s="61">
        <v>0</v>
      </c>
      <c r="G1548" s="59">
        <f t="shared" si="55"/>
        <v>14192.982</v>
      </c>
      <c r="H1548" s="59">
        <f t="shared" si="56"/>
        <v>0</v>
      </c>
      <c r="I1548" s="60"/>
    </row>
    <row r="1549" spans="1:9" x14ac:dyDescent="0.2">
      <c r="A1549" s="73">
        <v>159</v>
      </c>
      <c r="B1549" s="61">
        <f>Obv!C93</f>
        <v>82</v>
      </c>
      <c r="C1549" s="61">
        <f>Obv!D93</f>
        <v>76246</v>
      </c>
      <c r="D1549" s="61">
        <v>0</v>
      </c>
      <c r="E1549" s="61">
        <v>0</v>
      </c>
      <c r="F1549" s="61">
        <v>0</v>
      </c>
      <c r="G1549" s="59">
        <f t="shared" si="55"/>
        <v>6252.1720000000005</v>
      </c>
      <c r="H1549" s="59">
        <f t="shared" si="56"/>
        <v>0</v>
      </c>
      <c r="I1549" s="60"/>
    </row>
    <row r="1550" spans="1:9" x14ac:dyDescent="0.2">
      <c r="A1550" s="73">
        <v>159</v>
      </c>
      <c r="B1550" s="61">
        <f>Obv!C94</f>
        <v>83</v>
      </c>
      <c r="C1550" s="61">
        <f>Obv!D94</f>
        <v>125845</v>
      </c>
      <c r="D1550" s="61">
        <v>0</v>
      </c>
      <c r="E1550" s="61">
        <v>0</v>
      </c>
      <c r="F1550" s="61">
        <v>0</v>
      </c>
      <c r="G1550" s="59">
        <f t="shared" si="55"/>
        <v>10445.135</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4550556</v>
      </c>
      <c r="D1557" s="61">
        <v>0</v>
      </c>
      <c r="E1557" s="61">
        <v>0</v>
      </c>
      <c r="F1557" s="61">
        <v>0</v>
      </c>
      <c r="G1557" s="59">
        <f t="shared" si="55"/>
        <v>409550.04</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4509493</v>
      </c>
      <c r="D1559" s="61">
        <v>0</v>
      </c>
      <c r="E1559" s="61">
        <v>0</v>
      </c>
      <c r="F1559" s="61">
        <v>0</v>
      </c>
      <c r="G1559" s="59">
        <f t="shared" si="55"/>
        <v>414873.35599999997</v>
      </c>
      <c r="H1559" s="59">
        <f t="shared" si="56"/>
        <v>0</v>
      </c>
      <c r="I1559" s="60"/>
    </row>
    <row r="1560" spans="1:9" x14ac:dyDescent="0.2">
      <c r="A1560" s="73">
        <v>159</v>
      </c>
      <c r="B1560" s="61">
        <f>Obv!C104</f>
        <v>93</v>
      </c>
      <c r="C1560" s="61">
        <f>Obv!D104</f>
        <v>41063</v>
      </c>
      <c r="D1560" s="61">
        <v>0</v>
      </c>
      <c r="E1560" s="61">
        <v>0</v>
      </c>
      <c r="F1560" s="61">
        <v>0</v>
      </c>
      <c r="G1560" s="59">
        <f t="shared" si="55"/>
        <v>3818.8589999999999</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D35" sqref="D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13</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34057</v>
      </c>
      <c r="C6" s="12"/>
      <c r="D6" s="401" t="s">
        <v>3128</v>
      </c>
      <c r="E6" s="402"/>
      <c r="F6" s="15" t="s">
        <v>237</v>
      </c>
      <c r="G6" s="12"/>
      <c r="H6" s="12"/>
      <c r="I6" s="12"/>
      <c r="J6" s="409">
        <f>SUM(Skriveni!G2:G1561)</f>
        <v>1017295162.1569997</v>
      </c>
      <c r="K6" s="409"/>
    </row>
    <row r="7" spans="1:11" ht="3" customHeight="1" x14ac:dyDescent="0.2">
      <c r="A7" s="12"/>
      <c r="B7" s="12"/>
      <c r="C7" s="12"/>
      <c r="D7" s="12"/>
      <c r="E7" s="12"/>
      <c r="F7" s="12"/>
      <c r="G7" s="12"/>
      <c r="H7" s="12"/>
      <c r="I7" s="12"/>
      <c r="J7" s="12"/>
      <c r="K7" s="12"/>
    </row>
    <row r="8" spans="1:11" ht="15" customHeight="1" x14ac:dyDescent="0.2">
      <c r="A8" s="22" t="s">
        <v>3125</v>
      </c>
      <c r="B8" s="27">
        <v>3142132</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23275</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43171567819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8610</v>
      </c>
      <c r="C18" s="351" t="str">
        <f xml:space="preserve"> IF(B18&gt;0,LOOKUP(B18,Sifre!A255:A869,Sifre!B255:B869),"Djelatnost nije upisana")</f>
        <v>Djelatnosti bolnica</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354</v>
      </c>
      <c r="C22" s="351" t="str">
        <f>IF(B22&gt;0, "Županija: " &amp; LOOKUP(H2,A83:A103,B83:B103) &amp; ", grad/općina: " &amp; LOOKUP(B22,A107:A663,B107:B663),"Šifra grada/općine nije upisana")</f>
        <v>Županija: ZADARSKA, grad/općina: PREKO</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4296</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4297</v>
      </c>
      <c r="I27" s="355"/>
      <c r="J27" s="13" t="s">
        <v>1447</v>
      </c>
      <c r="K27" s="15" t="s">
        <v>4298</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4299</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4302</v>
      </c>
      <c r="C31" s="358" t="s">
        <v>1591</v>
      </c>
      <c r="D31" s="390"/>
      <c r="E31" s="82" t="str">
        <f>IF(Kont!E292&gt;0,Kont!E292,"Nema")</f>
        <v>Nema</v>
      </c>
      <c r="F31" s="12"/>
      <c r="G31" s="13" t="s">
        <v>1449</v>
      </c>
      <c r="H31" s="385" t="s">
        <v>4300</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4301</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48373022</v>
      </c>
      <c r="K39" s="114">
        <f>PRRAS!E12</f>
        <v>48755389</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47078646</v>
      </c>
      <c r="K40" s="117">
        <f>PRRAS!E159</f>
        <v>47751012</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9506686</v>
      </c>
      <c r="K42" s="120">
        <f>PRRAS!E649</f>
        <v>12666447</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35629542</v>
      </c>
      <c r="K43" s="114">
        <f>Bil!E13</f>
        <v>37989270</v>
      </c>
    </row>
    <row r="44" spans="1:11" ht="12.95" customHeight="1" x14ac:dyDescent="0.2">
      <c r="A44" s="363"/>
      <c r="B44" s="366" t="str">
        <f>Bil!B74</f>
        <v>Financijska imovina (AOP 064+073+081+112+128+140+157+158)</v>
      </c>
      <c r="C44" s="367"/>
      <c r="D44" s="367"/>
      <c r="E44" s="367"/>
      <c r="F44" s="367"/>
      <c r="G44" s="367"/>
      <c r="H44" s="367"/>
      <c r="I44" s="115">
        <f>Bil!C74</f>
        <v>63</v>
      </c>
      <c r="J44" s="116">
        <f>Bil!D74</f>
        <v>2630564</v>
      </c>
      <c r="K44" s="117">
        <f>Bil!E74</f>
        <v>2592979</v>
      </c>
    </row>
    <row r="45" spans="1:11" ht="12.95" customHeight="1" x14ac:dyDescent="0.2">
      <c r="A45" s="363"/>
      <c r="B45" s="366" t="str">
        <f>Bil!B174</f>
        <v xml:space="preserve">Obveze (AOP 164+175+176+192+220) </v>
      </c>
      <c r="C45" s="367"/>
      <c r="D45" s="367"/>
      <c r="E45" s="367"/>
      <c r="F45" s="367"/>
      <c r="G45" s="367"/>
      <c r="H45" s="367"/>
      <c r="I45" s="115">
        <f>Bil!C174</f>
        <v>163</v>
      </c>
      <c r="J45" s="116">
        <f>Bil!D174</f>
        <v>10595177</v>
      </c>
      <c r="K45" s="117">
        <f>Bil!E174</f>
        <v>13433367</v>
      </c>
    </row>
    <row r="46" spans="1:11" ht="12.95" customHeight="1" x14ac:dyDescent="0.2">
      <c r="A46" s="364"/>
      <c r="B46" s="369" t="str">
        <f>Bil!B234</f>
        <v>Vlastiti izvori (224 + 232 - 236 + 240 do 242)</v>
      </c>
      <c r="C46" s="370"/>
      <c r="D46" s="370"/>
      <c r="E46" s="370"/>
      <c r="F46" s="370"/>
      <c r="G46" s="370"/>
      <c r="H46" s="370"/>
      <c r="I46" s="118">
        <f>Bil!C234</f>
        <v>223</v>
      </c>
      <c r="J46" s="119">
        <f>Bil!D234</f>
        <v>27664929</v>
      </c>
      <c r="K46" s="120">
        <f>Bil!E234</f>
        <v>27148882</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51264308</v>
      </c>
      <c r="K51" s="120">
        <f>RasF!E148</f>
        <v>51933556</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1067</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1067</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9908565</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13177202</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8626646</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4550556</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B394" sqref="B394"/>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34057</v>
      </c>
      <c r="C4" s="429"/>
      <c r="D4" s="429"/>
      <c r="E4" s="430">
        <f>SUM(Skriveni!G2:G976)</f>
        <v>763747878.89900005</v>
      </c>
      <c r="F4" s="431"/>
    </row>
    <row r="5" spans="1:7" s="23" customFormat="1" ht="15" customHeight="1" x14ac:dyDescent="0.2">
      <c r="B5" s="428" t="str">
        <f>"Naziv: "&amp;IF(RefStr!B10&lt;&gt;"",RefStr!B10,"_______________________________________")</f>
        <v>Naziv: PSIHIJATRIJSKA BOLNICA UGLJAN</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8610 Djelatnosti bolnica</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48373022</v>
      </c>
      <c r="E12" s="147">
        <f>E13+E50+E56+E85+E116+E134+E141+E147</f>
        <v>48755389</v>
      </c>
      <c r="F12" s="148">
        <f>IF(D12&lt;&gt;0,IF(E12/D12&gt;=100,"&gt;&gt;100",E12/D12*100),"-")</f>
        <v>100.7904550598472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3043270</v>
      </c>
      <c r="E56" s="147">
        <f>E57+E60+E65+E68+E71+E74+E77+E80</f>
        <v>3367766</v>
      </c>
      <c r="F56" s="150">
        <f t="shared" si="0"/>
        <v>110.66274106470999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90687</v>
      </c>
      <c r="E68" s="147">
        <f>SUM(E69:E70)</f>
        <v>17345</v>
      </c>
      <c r="F68" s="150">
        <f t="shared" si="0"/>
        <v>19.12622536857543</v>
      </c>
    </row>
    <row r="69" spans="1:6" s="8" customFormat="1" x14ac:dyDescent="0.2">
      <c r="A69" s="145">
        <v>6341</v>
      </c>
      <c r="B69" s="146" t="s">
        <v>3699</v>
      </c>
      <c r="C69" s="345">
        <v>58</v>
      </c>
      <c r="D69" s="149">
        <v>90687</v>
      </c>
      <c r="E69" s="149">
        <v>17345</v>
      </c>
      <c r="F69" s="148">
        <f t="shared" si="0"/>
        <v>19.12622536857543</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2952583</v>
      </c>
      <c r="E74" s="147">
        <f>SUM(E75:E76)</f>
        <v>3350421</v>
      </c>
      <c r="F74" s="150">
        <f t="shared" si="0"/>
        <v>113.4742359486592</v>
      </c>
    </row>
    <row r="75" spans="1:6" s="8" customFormat="1" x14ac:dyDescent="0.2">
      <c r="A75" s="145" t="s">
        <v>1142</v>
      </c>
      <c r="B75" s="146" t="s">
        <v>3980</v>
      </c>
      <c r="C75" s="345">
        <v>64</v>
      </c>
      <c r="D75" s="149">
        <v>2952583</v>
      </c>
      <c r="E75" s="149">
        <v>3350421</v>
      </c>
      <c r="F75" s="148">
        <f t="shared" si="0"/>
        <v>113.4742359486592</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826</v>
      </c>
      <c r="E85" s="147">
        <f>E86+E94+E101+E109</f>
        <v>540</v>
      </c>
      <c r="F85" s="150">
        <f t="shared" si="1"/>
        <v>65.375302663438262</v>
      </c>
    </row>
    <row r="86" spans="1:6" s="8" customFormat="1" x14ac:dyDescent="0.2">
      <c r="A86" s="145">
        <v>641</v>
      </c>
      <c r="B86" s="146" t="s">
        <v>929</v>
      </c>
      <c r="C86" s="345">
        <v>75</v>
      </c>
      <c r="D86" s="147">
        <f>SUM(D87:D93)</f>
        <v>826</v>
      </c>
      <c r="E86" s="147">
        <f>SUM(E87:E93)</f>
        <v>540</v>
      </c>
      <c r="F86" s="150">
        <f t="shared" si="1"/>
        <v>65.375302663438262</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826</v>
      </c>
      <c r="E88" s="149">
        <v>540</v>
      </c>
      <c r="F88" s="148">
        <f t="shared" si="1"/>
        <v>65.375302663438262</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355685</v>
      </c>
      <c r="E116" s="147">
        <f>E117+E122+E130</f>
        <v>351058</v>
      </c>
      <c r="F116" s="150">
        <f t="shared" si="1"/>
        <v>98.699129848039703</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355685</v>
      </c>
      <c r="E122" s="147">
        <f>SUM(E123:E129)</f>
        <v>351058</v>
      </c>
      <c r="F122" s="150">
        <f t="shared" si="1"/>
        <v>98.699129848039703</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355685</v>
      </c>
      <c r="E127" s="149">
        <v>351058</v>
      </c>
      <c r="F127" s="148">
        <f t="shared" si="1"/>
        <v>98.699129848039703</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1907642</v>
      </c>
      <c r="E134" s="147">
        <f>E135+E138</f>
        <v>2378727</v>
      </c>
      <c r="F134" s="150">
        <f t="shared" si="1"/>
        <v>124.69462299529997</v>
      </c>
    </row>
    <row r="135" spans="1:6" s="8" customFormat="1" x14ac:dyDescent="0.2">
      <c r="A135" s="145">
        <v>661</v>
      </c>
      <c r="B135" s="146" t="s">
        <v>425</v>
      </c>
      <c r="C135" s="345">
        <v>124</v>
      </c>
      <c r="D135" s="147">
        <f>SUM(D136:D137)</f>
        <v>551361</v>
      </c>
      <c r="E135" s="147">
        <f>SUM(E136:E137)</f>
        <v>913722</v>
      </c>
      <c r="F135" s="150">
        <f t="shared" si="1"/>
        <v>165.72118811450213</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551361</v>
      </c>
      <c r="E137" s="149">
        <v>913722</v>
      </c>
      <c r="F137" s="148">
        <f t="shared" si="1"/>
        <v>165.72118811450213</v>
      </c>
    </row>
    <row r="138" spans="1:6" s="8" customFormat="1" x14ac:dyDescent="0.2">
      <c r="A138" s="145">
        <v>663</v>
      </c>
      <c r="B138" s="151" t="s">
        <v>426</v>
      </c>
      <c r="C138" s="345">
        <v>127</v>
      </c>
      <c r="D138" s="147">
        <f>SUM(D139:D140)</f>
        <v>1356281</v>
      </c>
      <c r="E138" s="147">
        <f>SUM(E139:E140)</f>
        <v>1465005</v>
      </c>
      <c r="F138" s="150">
        <f t="shared" si="1"/>
        <v>108.01633289856601</v>
      </c>
    </row>
    <row r="139" spans="1:6" s="8" customFormat="1" x14ac:dyDescent="0.2">
      <c r="A139" s="145">
        <v>6631</v>
      </c>
      <c r="B139" s="146" t="s">
        <v>1502</v>
      </c>
      <c r="C139" s="345">
        <v>128</v>
      </c>
      <c r="D139" s="149">
        <v>1298907</v>
      </c>
      <c r="E139" s="149">
        <v>1410242</v>
      </c>
      <c r="F139" s="148">
        <f t="shared" si="1"/>
        <v>108.57143737003496</v>
      </c>
    </row>
    <row r="140" spans="1:6" s="8" customFormat="1" x14ac:dyDescent="0.2">
      <c r="A140" s="145">
        <v>6632</v>
      </c>
      <c r="B140" s="151" t="s">
        <v>1503</v>
      </c>
      <c r="C140" s="345">
        <v>129</v>
      </c>
      <c r="D140" s="149">
        <v>57374</v>
      </c>
      <c r="E140" s="149">
        <v>54763</v>
      </c>
      <c r="F140" s="148">
        <f t="shared" si="1"/>
        <v>95.449158155261969</v>
      </c>
    </row>
    <row r="141" spans="1:6" s="8" customFormat="1" x14ac:dyDescent="0.2">
      <c r="A141" s="145">
        <v>67</v>
      </c>
      <c r="B141" s="151" t="s">
        <v>427</v>
      </c>
      <c r="C141" s="345">
        <v>130</v>
      </c>
      <c r="D141" s="147">
        <f>D142+D146</f>
        <v>42962585</v>
      </c>
      <c r="E141" s="147">
        <f>E142+E146</f>
        <v>42575062</v>
      </c>
      <c r="F141" s="150">
        <f t="shared" si="1"/>
        <v>99.097998875067688</v>
      </c>
    </row>
    <row r="142" spans="1:6" s="8" customFormat="1" ht="24" x14ac:dyDescent="0.2">
      <c r="A142" s="145">
        <v>671</v>
      </c>
      <c r="B142" s="154" t="s">
        <v>1672</v>
      </c>
      <c r="C142" s="345">
        <v>131</v>
      </c>
      <c r="D142" s="147">
        <f>SUM(D143:D145)</f>
        <v>3470218</v>
      </c>
      <c r="E142" s="147">
        <f>SUM(E143:E145)</f>
        <v>2679995</v>
      </c>
      <c r="F142" s="150">
        <f t="shared" ref="F142:F205" si="2">IF(D142&lt;&gt;0,IF(E142/D142&gt;=100,"&gt;&gt;100",E142/D142*100),"-")</f>
        <v>77.228433487463903</v>
      </c>
    </row>
    <row r="143" spans="1:6" s="8" customFormat="1" x14ac:dyDescent="0.2">
      <c r="A143" s="145">
        <v>6711</v>
      </c>
      <c r="B143" s="146" t="s">
        <v>3582</v>
      </c>
      <c r="C143" s="345">
        <v>132</v>
      </c>
      <c r="D143" s="149"/>
      <c r="E143" s="149"/>
      <c r="F143" s="148" t="str">
        <f t="shared" si="2"/>
        <v>-</v>
      </c>
    </row>
    <row r="144" spans="1:6" s="8" customFormat="1" x14ac:dyDescent="0.2">
      <c r="A144" s="145">
        <v>6712</v>
      </c>
      <c r="B144" s="151" t="s">
        <v>2276</v>
      </c>
      <c r="C144" s="345">
        <v>133</v>
      </c>
      <c r="D144" s="149">
        <v>3470218</v>
      </c>
      <c r="E144" s="149">
        <v>2679995</v>
      </c>
      <c r="F144" s="148">
        <f t="shared" si="2"/>
        <v>77.228433487463903</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v>39492367</v>
      </c>
      <c r="E146" s="149">
        <v>39895067</v>
      </c>
      <c r="F146" s="148">
        <f t="shared" si="2"/>
        <v>101.01969071643641</v>
      </c>
    </row>
    <row r="147" spans="1:6" s="8" customFormat="1" x14ac:dyDescent="0.2">
      <c r="A147" s="145">
        <v>68</v>
      </c>
      <c r="B147" s="146" t="s">
        <v>428</v>
      </c>
      <c r="C147" s="345">
        <v>136</v>
      </c>
      <c r="D147" s="147">
        <f>D148+D158</f>
        <v>103014</v>
      </c>
      <c r="E147" s="147">
        <f>E148+E158</f>
        <v>82236</v>
      </c>
      <c r="F147" s="150">
        <f t="shared" si="2"/>
        <v>79.829926029471721</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103014</v>
      </c>
      <c r="E158" s="149">
        <v>82236</v>
      </c>
      <c r="F158" s="148">
        <f t="shared" si="2"/>
        <v>79.829926029471721</v>
      </c>
    </row>
    <row r="159" spans="1:6" s="8" customFormat="1" x14ac:dyDescent="0.2">
      <c r="A159" s="145">
        <v>3</v>
      </c>
      <c r="B159" s="146" t="s">
        <v>430</v>
      </c>
      <c r="C159" s="345">
        <v>148</v>
      </c>
      <c r="D159" s="147">
        <f>D160+D171+D204+D223+D232+D257+D268</f>
        <v>47078646</v>
      </c>
      <c r="E159" s="147">
        <f>E160+E171+E204+E223+E232+E257+E268</f>
        <v>47751012</v>
      </c>
      <c r="F159" s="150">
        <f t="shared" si="2"/>
        <v>101.42817616292533</v>
      </c>
    </row>
    <row r="160" spans="1:6" s="8" customFormat="1" x14ac:dyDescent="0.2">
      <c r="A160" s="145">
        <v>31</v>
      </c>
      <c r="B160" s="146" t="s">
        <v>431</v>
      </c>
      <c r="C160" s="345">
        <v>149</v>
      </c>
      <c r="D160" s="147">
        <f>D161+D166+D167</f>
        <v>30864198</v>
      </c>
      <c r="E160" s="147">
        <f>E161+E166+E167</f>
        <v>32955146</v>
      </c>
      <c r="F160" s="150">
        <f t="shared" si="2"/>
        <v>106.77467141702499</v>
      </c>
    </row>
    <row r="161" spans="1:6" s="8" customFormat="1" x14ac:dyDescent="0.2">
      <c r="A161" s="145">
        <v>311</v>
      </c>
      <c r="B161" s="146" t="s">
        <v>432</v>
      </c>
      <c r="C161" s="345">
        <v>150</v>
      </c>
      <c r="D161" s="147">
        <f>SUM(D162:D165)</f>
        <v>25322616</v>
      </c>
      <c r="E161" s="147">
        <f>SUM(E162:E165)</f>
        <v>26850938</v>
      </c>
      <c r="F161" s="150">
        <f t="shared" si="2"/>
        <v>106.03540329324585</v>
      </c>
    </row>
    <row r="162" spans="1:6" s="8" customFormat="1" x14ac:dyDescent="0.2">
      <c r="A162" s="145">
        <v>3111</v>
      </c>
      <c r="B162" s="146" t="s">
        <v>385</v>
      </c>
      <c r="C162" s="345">
        <v>151</v>
      </c>
      <c r="D162" s="149">
        <v>24493695</v>
      </c>
      <c r="E162" s="149">
        <v>26023841</v>
      </c>
      <c r="F162" s="148">
        <f t="shared" si="2"/>
        <v>106.24710155001114</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828921</v>
      </c>
      <c r="E164" s="149">
        <v>827097</v>
      </c>
      <c r="F164" s="148">
        <f t="shared" si="2"/>
        <v>99.779954905232231</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1162365</v>
      </c>
      <c r="E166" s="149">
        <v>1458172</v>
      </c>
      <c r="F166" s="148">
        <f t="shared" si="2"/>
        <v>125.44871877594387</v>
      </c>
    </row>
    <row r="167" spans="1:6" s="8" customFormat="1" x14ac:dyDescent="0.2">
      <c r="A167" s="145">
        <v>313</v>
      </c>
      <c r="B167" s="146" t="s">
        <v>2853</v>
      </c>
      <c r="C167" s="345">
        <v>156</v>
      </c>
      <c r="D167" s="147">
        <f>SUM(D168:D170)</f>
        <v>4379217</v>
      </c>
      <c r="E167" s="147">
        <f>SUM(E168:E170)</f>
        <v>4646036</v>
      </c>
      <c r="F167" s="150">
        <f t="shared" si="2"/>
        <v>106.09284719163266</v>
      </c>
    </row>
    <row r="168" spans="1:6" s="8" customFormat="1" x14ac:dyDescent="0.2">
      <c r="A168" s="145">
        <v>3131</v>
      </c>
      <c r="B168" s="146" t="s">
        <v>2235</v>
      </c>
      <c r="C168" s="345">
        <v>157</v>
      </c>
      <c r="D168" s="149">
        <v>127306</v>
      </c>
      <c r="E168" s="149">
        <v>135051</v>
      </c>
      <c r="F168" s="148">
        <f t="shared" si="2"/>
        <v>106.08376667242707</v>
      </c>
    </row>
    <row r="169" spans="1:6" s="8" customFormat="1" x14ac:dyDescent="0.2">
      <c r="A169" s="145">
        <v>3132</v>
      </c>
      <c r="B169" s="146" t="s">
        <v>2997</v>
      </c>
      <c r="C169" s="345">
        <v>158</v>
      </c>
      <c r="D169" s="149">
        <v>3819180</v>
      </c>
      <c r="E169" s="149">
        <v>4051515</v>
      </c>
      <c r="F169" s="148">
        <f t="shared" si="2"/>
        <v>106.08337391796145</v>
      </c>
    </row>
    <row r="170" spans="1:6" s="8" customFormat="1" x14ac:dyDescent="0.2">
      <c r="A170" s="145">
        <v>3133</v>
      </c>
      <c r="B170" s="146" t="s">
        <v>264</v>
      </c>
      <c r="C170" s="345">
        <v>159</v>
      </c>
      <c r="D170" s="149">
        <v>432731</v>
      </c>
      <c r="E170" s="149">
        <v>459470</v>
      </c>
      <c r="F170" s="148">
        <f t="shared" si="2"/>
        <v>106.17912744869213</v>
      </c>
    </row>
    <row r="171" spans="1:6" s="8" customFormat="1" x14ac:dyDescent="0.2">
      <c r="A171" s="145">
        <v>32</v>
      </c>
      <c r="B171" s="146" t="s">
        <v>433</v>
      </c>
      <c r="C171" s="345">
        <v>160</v>
      </c>
      <c r="D171" s="147">
        <f>D172+D177+D185+D195+D196</f>
        <v>15657808</v>
      </c>
      <c r="E171" s="147">
        <f>E172+E177+E185+E195+E196</f>
        <v>14719759</v>
      </c>
      <c r="F171" s="150">
        <f t="shared" si="2"/>
        <v>94.009065636773684</v>
      </c>
    </row>
    <row r="172" spans="1:6" s="8" customFormat="1" x14ac:dyDescent="0.2">
      <c r="A172" s="145">
        <v>321</v>
      </c>
      <c r="B172" s="146" t="s">
        <v>3359</v>
      </c>
      <c r="C172" s="345">
        <v>161</v>
      </c>
      <c r="D172" s="147">
        <f>SUM(D173:D176)</f>
        <v>1678323</v>
      </c>
      <c r="E172" s="147">
        <f>SUM(E173:E176)</f>
        <v>1771532</v>
      </c>
      <c r="F172" s="150">
        <f t="shared" si="2"/>
        <v>105.55369854312906</v>
      </c>
    </row>
    <row r="173" spans="1:6" s="8" customFormat="1" x14ac:dyDescent="0.2">
      <c r="A173" s="145">
        <v>3211</v>
      </c>
      <c r="B173" s="146" t="s">
        <v>3243</v>
      </c>
      <c r="C173" s="345">
        <v>162</v>
      </c>
      <c r="D173" s="149">
        <v>107043</v>
      </c>
      <c r="E173" s="149">
        <v>109508</v>
      </c>
      <c r="F173" s="148">
        <f t="shared" si="2"/>
        <v>102.30281288827854</v>
      </c>
    </row>
    <row r="174" spans="1:6" s="8" customFormat="1" x14ac:dyDescent="0.2">
      <c r="A174" s="145">
        <v>3212</v>
      </c>
      <c r="B174" s="146" t="s">
        <v>108</v>
      </c>
      <c r="C174" s="345">
        <v>163</v>
      </c>
      <c r="D174" s="149">
        <v>1433575</v>
      </c>
      <c r="E174" s="149">
        <v>1580322</v>
      </c>
      <c r="F174" s="148">
        <f t="shared" si="2"/>
        <v>110.2364368798284</v>
      </c>
    </row>
    <row r="175" spans="1:6" s="8" customFormat="1" x14ac:dyDescent="0.2">
      <c r="A175" s="145">
        <v>3213</v>
      </c>
      <c r="B175" s="146" t="s">
        <v>2999</v>
      </c>
      <c r="C175" s="345">
        <v>164</v>
      </c>
      <c r="D175" s="149">
        <v>128581</v>
      </c>
      <c r="E175" s="149">
        <v>68122</v>
      </c>
      <c r="F175" s="148">
        <f t="shared" si="2"/>
        <v>52.979833723489477</v>
      </c>
    </row>
    <row r="176" spans="1:6" s="8" customFormat="1" x14ac:dyDescent="0.2">
      <c r="A176" s="145">
        <v>3214</v>
      </c>
      <c r="B176" s="146" t="s">
        <v>2998</v>
      </c>
      <c r="C176" s="345">
        <v>165</v>
      </c>
      <c r="D176" s="149">
        <v>9124</v>
      </c>
      <c r="E176" s="149">
        <v>13580</v>
      </c>
      <c r="F176" s="148">
        <f t="shared" si="2"/>
        <v>148.83822884699694</v>
      </c>
    </row>
    <row r="177" spans="1:6" s="8" customFormat="1" x14ac:dyDescent="0.2">
      <c r="A177" s="145">
        <v>322</v>
      </c>
      <c r="B177" s="146" t="s">
        <v>3360</v>
      </c>
      <c r="C177" s="345">
        <v>166</v>
      </c>
      <c r="D177" s="147">
        <f>SUM(D178:D184)</f>
        <v>8317567</v>
      </c>
      <c r="E177" s="147">
        <f>SUM(E178:E184)</f>
        <v>8219649</v>
      </c>
      <c r="F177" s="150">
        <f t="shared" si="2"/>
        <v>98.822756702771372</v>
      </c>
    </row>
    <row r="178" spans="1:6" s="8" customFormat="1" x14ac:dyDescent="0.2">
      <c r="A178" s="145">
        <v>3221</v>
      </c>
      <c r="B178" s="146" t="s">
        <v>3000</v>
      </c>
      <c r="C178" s="345">
        <v>167</v>
      </c>
      <c r="D178" s="149">
        <v>453461</v>
      </c>
      <c r="E178" s="149">
        <v>437071</v>
      </c>
      <c r="F178" s="148">
        <f t="shared" si="2"/>
        <v>96.385576708912126</v>
      </c>
    </row>
    <row r="179" spans="1:6" s="8" customFormat="1" x14ac:dyDescent="0.2">
      <c r="A179" s="145">
        <v>3222</v>
      </c>
      <c r="B179" s="146" t="s">
        <v>3001</v>
      </c>
      <c r="C179" s="345">
        <v>168</v>
      </c>
      <c r="D179" s="149">
        <v>6064218</v>
      </c>
      <c r="E179" s="149">
        <v>5882389</v>
      </c>
      <c r="F179" s="148">
        <f t="shared" si="2"/>
        <v>97.001608451411215</v>
      </c>
    </row>
    <row r="180" spans="1:6" s="8" customFormat="1" x14ac:dyDescent="0.2">
      <c r="A180" s="145">
        <v>3223</v>
      </c>
      <c r="B180" s="146" t="s">
        <v>3002</v>
      </c>
      <c r="C180" s="345">
        <v>169</v>
      </c>
      <c r="D180" s="149">
        <v>1647454</v>
      </c>
      <c r="E180" s="149">
        <v>1797106</v>
      </c>
      <c r="F180" s="148">
        <f t="shared" si="2"/>
        <v>109.08383481420422</v>
      </c>
    </row>
    <row r="181" spans="1:6" s="8" customFormat="1" x14ac:dyDescent="0.2">
      <c r="A181" s="145">
        <v>3224</v>
      </c>
      <c r="B181" s="146" t="s">
        <v>2236</v>
      </c>
      <c r="C181" s="345">
        <v>170</v>
      </c>
      <c r="D181" s="149"/>
      <c r="E181" s="149"/>
      <c r="F181" s="148" t="str">
        <f t="shared" si="2"/>
        <v>-</v>
      </c>
    </row>
    <row r="182" spans="1:6" s="8" customFormat="1" x14ac:dyDescent="0.2">
      <c r="A182" s="145">
        <v>3225</v>
      </c>
      <c r="B182" s="146" t="s">
        <v>504</v>
      </c>
      <c r="C182" s="345">
        <v>171</v>
      </c>
      <c r="D182" s="149">
        <v>137533</v>
      </c>
      <c r="E182" s="149">
        <v>87238</v>
      </c>
      <c r="F182" s="148">
        <f t="shared" si="2"/>
        <v>63.430594839056809</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14901</v>
      </c>
      <c r="E184" s="149">
        <v>15845</v>
      </c>
      <c r="F184" s="148">
        <f t="shared" si="2"/>
        <v>106.33514529226227</v>
      </c>
    </row>
    <row r="185" spans="1:6" s="8" customFormat="1" x14ac:dyDescent="0.2">
      <c r="A185" s="145">
        <v>323</v>
      </c>
      <c r="B185" s="146" t="s">
        <v>2312</v>
      </c>
      <c r="C185" s="345">
        <v>174</v>
      </c>
      <c r="D185" s="147">
        <f>SUM(D186:D194)</f>
        <v>5079175</v>
      </c>
      <c r="E185" s="147">
        <f>SUM(E186:E194)</f>
        <v>4098739</v>
      </c>
      <c r="F185" s="150">
        <f t="shared" si="2"/>
        <v>80.696943893447255</v>
      </c>
    </row>
    <row r="186" spans="1:6" s="8" customFormat="1" x14ac:dyDescent="0.2">
      <c r="A186" s="145">
        <v>3231</v>
      </c>
      <c r="B186" s="146" t="s">
        <v>855</v>
      </c>
      <c r="C186" s="345">
        <v>175</v>
      </c>
      <c r="D186" s="149">
        <v>199788</v>
      </c>
      <c r="E186" s="149">
        <v>219034</v>
      </c>
      <c r="F186" s="148">
        <f t="shared" si="2"/>
        <v>109.6332112038761</v>
      </c>
    </row>
    <row r="187" spans="1:6" s="8" customFormat="1" x14ac:dyDescent="0.2">
      <c r="A187" s="145">
        <v>3232</v>
      </c>
      <c r="B187" s="146" t="s">
        <v>3870</v>
      </c>
      <c r="C187" s="345">
        <v>176</v>
      </c>
      <c r="D187" s="149">
        <v>1196397</v>
      </c>
      <c r="E187" s="149">
        <v>490081</v>
      </c>
      <c r="F187" s="148">
        <f t="shared" si="2"/>
        <v>40.963074965918508</v>
      </c>
    </row>
    <row r="188" spans="1:6" s="8" customFormat="1" x14ac:dyDescent="0.2">
      <c r="A188" s="145">
        <v>3233</v>
      </c>
      <c r="B188" s="146" t="s">
        <v>3871</v>
      </c>
      <c r="C188" s="345">
        <v>177</v>
      </c>
      <c r="D188" s="149">
        <v>49223</v>
      </c>
      <c r="E188" s="149">
        <v>41710</v>
      </c>
      <c r="F188" s="148">
        <f t="shared" si="2"/>
        <v>84.736810027832519</v>
      </c>
    </row>
    <row r="189" spans="1:6" s="8" customFormat="1" x14ac:dyDescent="0.2">
      <c r="A189" s="145">
        <v>3234</v>
      </c>
      <c r="B189" s="146" t="s">
        <v>3872</v>
      </c>
      <c r="C189" s="345">
        <v>178</v>
      </c>
      <c r="D189" s="149">
        <v>993340</v>
      </c>
      <c r="E189" s="149">
        <v>1179496</v>
      </c>
      <c r="F189" s="148">
        <f t="shared" si="2"/>
        <v>118.74041113818028</v>
      </c>
    </row>
    <row r="190" spans="1:6" s="8" customFormat="1" x14ac:dyDescent="0.2">
      <c r="A190" s="145">
        <v>3235</v>
      </c>
      <c r="B190" s="146" t="s">
        <v>3873</v>
      </c>
      <c r="C190" s="345">
        <v>179</v>
      </c>
      <c r="D190" s="149">
        <v>20836</v>
      </c>
      <c r="E190" s="149">
        <v>20603</v>
      </c>
      <c r="F190" s="148">
        <f t="shared" si="2"/>
        <v>98.88174313687847</v>
      </c>
    </row>
    <row r="191" spans="1:6" s="8" customFormat="1" x14ac:dyDescent="0.2">
      <c r="A191" s="145">
        <v>3236</v>
      </c>
      <c r="B191" s="146" t="s">
        <v>3874</v>
      </c>
      <c r="C191" s="345">
        <v>180</v>
      </c>
      <c r="D191" s="149">
        <v>45254</v>
      </c>
      <c r="E191" s="149">
        <v>32419</v>
      </c>
      <c r="F191" s="148">
        <f t="shared" si="2"/>
        <v>71.637866265965442</v>
      </c>
    </row>
    <row r="192" spans="1:6" s="8" customFormat="1" x14ac:dyDescent="0.2">
      <c r="A192" s="145">
        <v>3237</v>
      </c>
      <c r="B192" s="146" t="s">
        <v>3875</v>
      </c>
      <c r="C192" s="345">
        <v>181</v>
      </c>
      <c r="D192" s="149">
        <v>486722</v>
      </c>
      <c r="E192" s="149">
        <v>429977</v>
      </c>
      <c r="F192" s="148">
        <f t="shared" si="2"/>
        <v>88.341394060675299</v>
      </c>
    </row>
    <row r="193" spans="1:6" s="8" customFormat="1" x14ac:dyDescent="0.2">
      <c r="A193" s="145">
        <v>3238</v>
      </c>
      <c r="B193" s="146" t="s">
        <v>702</v>
      </c>
      <c r="C193" s="345">
        <v>182</v>
      </c>
      <c r="D193" s="149">
        <v>245234</v>
      </c>
      <c r="E193" s="149">
        <v>259408</v>
      </c>
      <c r="F193" s="148">
        <f t="shared" si="2"/>
        <v>105.77978583720038</v>
      </c>
    </row>
    <row r="194" spans="1:6" s="8" customFormat="1" x14ac:dyDescent="0.2">
      <c r="A194" s="145">
        <v>3239</v>
      </c>
      <c r="B194" s="146" t="s">
        <v>703</v>
      </c>
      <c r="C194" s="345">
        <v>183</v>
      </c>
      <c r="D194" s="149">
        <v>1842381</v>
      </c>
      <c r="E194" s="149">
        <v>1426011</v>
      </c>
      <c r="F194" s="148">
        <f t="shared" si="2"/>
        <v>77.400439974142159</v>
      </c>
    </row>
    <row r="195" spans="1:6" s="8" customFormat="1" x14ac:dyDescent="0.2">
      <c r="A195" s="145">
        <v>324</v>
      </c>
      <c r="B195" s="146" t="s">
        <v>3584</v>
      </c>
      <c r="C195" s="345">
        <v>184</v>
      </c>
      <c r="D195" s="149">
        <v>62455</v>
      </c>
      <c r="E195" s="149">
        <v>75875</v>
      </c>
      <c r="F195" s="148">
        <f t="shared" si="2"/>
        <v>121.48747097910496</v>
      </c>
    </row>
    <row r="196" spans="1:6" s="8" customFormat="1" x14ac:dyDescent="0.2">
      <c r="A196" s="145">
        <v>329</v>
      </c>
      <c r="B196" s="146" t="s">
        <v>434</v>
      </c>
      <c r="C196" s="345">
        <v>185</v>
      </c>
      <c r="D196" s="147">
        <f>SUM(D197:D203)</f>
        <v>520288</v>
      </c>
      <c r="E196" s="147">
        <f>SUM(E197:E203)</f>
        <v>553964</v>
      </c>
      <c r="F196" s="150">
        <f t="shared" si="2"/>
        <v>106.47256903868627</v>
      </c>
    </row>
    <row r="197" spans="1:6" s="8" customFormat="1" x14ac:dyDescent="0.2">
      <c r="A197" s="145">
        <v>3291</v>
      </c>
      <c r="B197" s="151" t="s">
        <v>1965</v>
      </c>
      <c r="C197" s="345">
        <v>186</v>
      </c>
      <c r="D197" s="149">
        <v>109305</v>
      </c>
      <c r="E197" s="149">
        <v>110488</v>
      </c>
      <c r="F197" s="148">
        <f t="shared" si="2"/>
        <v>101.08229266730709</v>
      </c>
    </row>
    <row r="198" spans="1:6" s="8" customFormat="1" x14ac:dyDescent="0.2">
      <c r="A198" s="145">
        <v>3292</v>
      </c>
      <c r="B198" s="146" t="s">
        <v>1966</v>
      </c>
      <c r="C198" s="345">
        <v>187</v>
      </c>
      <c r="D198" s="149">
        <v>247504</v>
      </c>
      <c r="E198" s="149">
        <v>247264</v>
      </c>
      <c r="F198" s="148">
        <f t="shared" si="2"/>
        <v>99.903031870191995</v>
      </c>
    </row>
    <row r="199" spans="1:6" s="8" customFormat="1" x14ac:dyDescent="0.2">
      <c r="A199" s="145">
        <v>3293</v>
      </c>
      <c r="B199" s="146" t="s">
        <v>1967</v>
      </c>
      <c r="C199" s="345">
        <v>188</v>
      </c>
      <c r="D199" s="149">
        <v>10909</v>
      </c>
      <c r="E199" s="149">
        <v>16508</v>
      </c>
      <c r="F199" s="148">
        <f t="shared" si="2"/>
        <v>151.32459437161975</v>
      </c>
    </row>
    <row r="200" spans="1:6" s="8" customFormat="1" x14ac:dyDescent="0.2">
      <c r="A200" s="145">
        <v>3294</v>
      </c>
      <c r="B200" s="146" t="s">
        <v>2313</v>
      </c>
      <c r="C200" s="345">
        <v>189</v>
      </c>
      <c r="D200" s="149">
        <v>14010</v>
      </c>
      <c r="E200" s="149">
        <v>14901</v>
      </c>
      <c r="F200" s="148">
        <f t="shared" si="2"/>
        <v>106.35974304068523</v>
      </c>
    </row>
    <row r="201" spans="1:6" s="8" customFormat="1" x14ac:dyDescent="0.2">
      <c r="A201" s="145">
        <v>3295</v>
      </c>
      <c r="B201" s="146" t="s">
        <v>3585</v>
      </c>
      <c r="C201" s="345">
        <v>190</v>
      </c>
      <c r="D201" s="149">
        <v>87615</v>
      </c>
      <c r="E201" s="149">
        <v>93059</v>
      </c>
      <c r="F201" s="148">
        <f t="shared" si="2"/>
        <v>106.21354790846316</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50945</v>
      </c>
      <c r="E203" s="149">
        <v>71744</v>
      </c>
      <c r="F203" s="148">
        <f t="shared" si="2"/>
        <v>140.82638139169691</v>
      </c>
    </row>
    <row r="204" spans="1:6" s="8" customFormat="1" x14ac:dyDescent="0.2">
      <c r="A204" s="145">
        <v>34</v>
      </c>
      <c r="B204" s="151" t="s">
        <v>435</v>
      </c>
      <c r="C204" s="345">
        <v>193</v>
      </c>
      <c r="D204" s="147">
        <f>D205+D210+D218</f>
        <v>69140</v>
      </c>
      <c r="E204" s="147">
        <f>E205+E210+E218</f>
        <v>75157</v>
      </c>
      <c r="F204" s="150">
        <f t="shared" si="2"/>
        <v>108.70263234017933</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69140</v>
      </c>
      <c r="E218" s="147">
        <f>SUM(E219:E222)</f>
        <v>75157</v>
      </c>
      <c r="F218" s="150">
        <f t="shared" si="3"/>
        <v>108.70263234017933</v>
      </c>
    </row>
    <row r="219" spans="1:6" s="8" customFormat="1" x14ac:dyDescent="0.2">
      <c r="A219" s="145">
        <v>3431</v>
      </c>
      <c r="B219" s="151" t="s">
        <v>3587</v>
      </c>
      <c r="C219" s="345">
        <v>208</v>
      </c>
      <c r="D219" s="149">
        <v>23356</v>
      </c>
      <c r="E219" s="149">
        <v>21553</v>
      </c>
      <c r="F219" s="148">
        <f t="shared" si="3"/>
        <v>92.280356225381055</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45784</v>
      </c>
      <c r="E221" s="149">
        <v>53604</v>
      </c>
      <c r="F221" s="148">
        <f t="shared" si="3"/>
        <v>117.08020269089639</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487500</v>
      </c>
      <c r="E268" s="147">
        <f>E269+E273+E277+E283</f>
        <v>950</v>
      </c>
      <c r="F268" s="150">
        <f t="shared" si="3"/>
        <v>0.19487179487179487</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487500</v>
      </c>
      <c r="E277" s="147">
        <f>SUM(E278:E282)</f>
        <v>950</v>
      </c>
      <c r="F277" s="150">
        <f t="shared" si="4"/>
        <v>0.19487179487179487</v>
      </c>
    </row>
    <row r="278" spans="1:6" s="8" customFormat="1" x14ac:dyDescent="0.2">
      <c r="A278" s="145">
        <v>3831</v>
      </c>
      <c r="B278" s="146" t="s">
        <v>2706</v>
      </c>
      <c r="C278" s="345">
        <v>267</v>
      </c>
      <c r="D278" s="149">
        <v>487500</v>
      </c>
      <c r="E278" s="149"/>
      <c r="F278" s="148">
        <f t="shared" si="4"/>
        <v>0</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v>950</v>
      </c>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47078646</v>
      </c>
      <c r="E292" s="147">
        <f>E159-E290+E291</f>
        <v>47751012</v>
      </c>
      <c r="F292" s="150">
        <f t="shared" si="4"/>
        <v>101.42817616292533</v>
      </c>
    </row>
    <row r="293" spans="1:6" s="8" customFormat="1" x14ac:dyDescent="0.2">
      <c r="A293" s="145" t="s">
        <v>1215</v>
      </c>
      <c r="B293" s="146" t="s">
        <v>3441</v>
      </c>
      <c r="C293" s="345">
        <v>282</v>
      </c>
      <c r="D293" s="147">
        <f>IF(D12&gt;=D292,D12-D292,0)</f>
        <v>1294376</v>
      </c>
      <c r="E293" s="147">
        <f>IF(E12&gt;=E292,E12-E292,0)</f>
        <v>1004377</v>
      </c>
      <c r="F293" s="150">
        <f t="shared" si="4"/>
        <v>77.595459124705641</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c r="E295" s="149"/>
      <c r="F295" s="148" t="str">
        <f t="shared" si="4"/>
        <v>-</v>
      </c>
    </row>
    <row r="296" spans="1:6" s="8" customFormat="1" x14ac:dyDescent="0.2">
      <c r="A296" s="145">
        <v>92221</v>
      </c>
      <c r="B296" s="146" t="s">
        <v>4282</v>
      </c>
      <c r="C296" s="345">
        <v>285</v>
      </c>
      <c r="D296" s="149">
        <v>5918316</v>
      </c>
      <c r="E296" s="149">
        <v>8151533</v>
      </c>
      <c r="F296" s="148">
        <f t="shared" si="4"/>
        <v>137.73399392665075</v>
      </c>
    </row>
    <row r="297" spans="1:6" s="8" customFormat="1" x14ac:dyDescent="0.2">
      <c r="A297" s="145">
        <v>96</v>
      </c>
      <c r="B297" s="146" t="s">
        <v>4284</v>
      </c>
      <c r="C297" s="345">
        <v>286</v>
      </c>
      <c r="D297" s="149">
        <v>2058330</v>
      </c>
      <c r="E297" s="149">
        <v>1918168</v>
      </c>
      <c r="F297" s="148">
        <f t="shared" si="4"/>
        <v>93.190499093925666</v>
      </c>
    </row>
    <row r="298" spans="1:6" s="8" customFormat="1" x14ac:dyDescent="0.2">
      <c r="A298" s="145">
        <v>9661</v>
      </c>
      <c r="B298" s="146" t="s">
        <v>2651</v>
      </c>
      <c r="C298" s="345">
        <v>287</v>
      </c>
      <c r="D298" s="149">
        <v>11344</v>
      </c>
      <c r="E298" s="149">
        <v>7706</v>
      </c>
      <c r="F298" s="148">
        <f t="shared" si="4"/>
        <v>67.930183356840629</v>
      </c>
    </row>
    <row r="299" spans="1:6" s="8" customFormat="1" x14ac:dyDescent="0.2">
      <c r="A299" s="156" t="s">
        <v>1971</v>
      </c>
      <c r="B299" s="157" t="s">
        <v>1972</v>
      </c>
      <c r="C299" s="347">
        <v>288</v>
      </c>
      <c r="D299" s="158">
        <v>1627079</v>
      </c>
      <c r="E299" s="158">
        <v>1419580</v>
      </c>
      <c r="F299" s="159">
        <f t="shared" si="4"/>
        <v>87.24714657370663</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17199</v>
      </c>
      <c r="E301" s="147">
        <f>E302+E314+E347+E351</f>
        <v>18407</v>
      </c>
      <c r="F301" s="150">
        <f t="shared" ref="F301:F364" si="5">IF(D301&lt;&gt;0,IF(E301/D301&gt;=100,"&gt;&gt;100",E301/D301*100),"-")</f>
        <v>107.02366416652131</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17199</v>
      </c>
      <c r="E314" s="147">
        <f>E315+E320+E329+E334+E339+E342</f>
        <v>18407</v>
      </c>
      <c r="F314" s="150">
        <f t="shared" si="5"/>
        <v>107.02366416652131</v>
      </c>
    </row>
    <row r="315" spans="1:6" s="8" customFormat="1" x14ac:dyDescent="0.2">
      <c r="A315" s="145">
        <v>721</v>
      </c>
      <c r="B315" s="146" t="s">
        <v>3242</v>
      </c>
      <c r="C315" s="345">
        <v>303</v>
      </c>
      <c r="D315" s="147">
        <f>SUM(D316:D319)</f>
        <v>17199</v>
      </c>
      <c r="E315" s="147">
        <f>SUM(E316:E319)</f>
        <v>18407</v>
      </c>
      <c r="F315" s="150">
        <f t="shared" si="5"/>
        <v>107.02366416652131</v>
      </c>
    </row>
    <row r="316" spans="1:6" s="8" customFormat="1" x14ac:dyDescent="0.2">
      <c r="A316" s="145">
        <v>7211</v>
      </c>
      <c r="B316" s="146" t="s">
        <v>382</v>
      </c>
      <c r="C316" s="345">
        <v>304</v>
      </c>
      <c r="D316" s="149">
        <v>17199</v>
      </c>
      <c r="E316" s="149">
        <v>18407</v>
      </c>
      <c r="F316" s="148">
        <f t="shared" si="5"/>
        <v>107.02366416652131</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4185662</v>
      </c>
      <c r="E353" s="147">
        <f>E354+E366+E399+E403+E405</f>
        <v>4182544</v>
      </c>
      <c r="F353" s="150">
        <f t="shared" si="5"/>
        <v>99.925507601903831</v>
      </c>
    </row>
    <row r="354" spans="1:6" s="8" customFormat="1" x14ac:dyDescent="0.2">
      <c r="A354" s="145">
        <v>41</v>
      </c>
      <c r="B354" s="146" t="s">
        <v>3020</v>
      </c>
      <c r="C354" s="345">
        <v>342</v>
      </c>
      <c r="D354" s="147">
        <f>D355+D359</f>
        <v>14371</v>
      </c>
      <c r="E354" s="147">
        <f>E355+E359</f>
        <v>156871</v>
      </c>
      <c r="F354" s="150">
        <f t="shared" si="5"/>
        <v>1091.5802658130958</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14371</v>
      </c>
      <c r="E359" s="147">
        <f>SUM(E360:E365)</f>
        <v>156871</v>
      </c>
      <c r="F359" s="150">
        <f t="shared" si="5"/>
        <v>1091.5802658130958</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v>14371</v>
      </c>
      <c r="E362" s="149">
        <v>156871</v>
      </c>
      <c r="F362" s="148">
        <f t="shared" si="5"/>
        <v>1091.5802658130958</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963241</v>
      </c>
      <c r="E366" s="147">
        <f>E367+E372+E381+E386+E391+E394</f>
        <v>2852570</v>
      </c>
      <c r="F366" s="150">
        <f t="shared" si="6"/>
        <v>296.14291750454976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867803</v>
      </c>
      <c r="E372" s="147">
        <f>SUM(E373:E380)</f>
        <v>2159070</v>
      </c>
      <c r="F372" s="150">
        <f t="shared" si="6"/>
        <v>248.79725006712351</v>
      </c>
    </row>
    <row r="373" spans="1:6" s="8" customFormat="1" x14ac:dyDescent="0.2">
      <c r="A373" s="145">
        <v>4221</v>
      </c>
      <c r="B373" s="146" t="s">
        <v>3941</v>
      </c>
      <c r="C373" s="345">
        <v>361</v>
      </c>
      <c r="D373" s="149">
        <v>42520</v>
      </c>
      <c r="E373" s="149">
        <v>52048</v>
      </c>
      <c r="F373" s="148">
        <f t="shared" si="6"/>
        <v>122.40827845719662</v>
      </c>
    </row>
    <row r="374" spans="1:6" s="8" customFormat="1" x14ac:dyDescent="0.2">
      <c r="A374" s="145">
        <v>4222</v>
      </c>
      <c r="B374" s="146" t="s">
        <v>3965</v>
      </c>
      <c r="C374" s="345">
        <v>362</v>
      </c>
      <c r="D374" s="149">
        <v>15745</v>
      </c>
      <c r="E374" s="149"/>
      <c r="F374" s="148">
        <f t="shared" si="6"/>
        <v>0</v>
      </c>
    </row>
    <row r="375" spans="1:6" s="8" customFormat="1" x14ac:dyDescent="0.2">
      <c r="A375" s="145">
        <v>4223</v>
      </c>
      <c r="B375" s="146" t="s">
        <v>3943</v>
      </c>
      <c r="C375" s="345">
        <v>363</v>
      </c>
      <c r="D375" s="149">
        <v>217798</v>
      </c>
      <c r="E375" s="149">
        <v>26713</v>
      </c>
      <c r="F375" s="148">
        <f t="shared" si="6"/>
        <v>12.265034573320232</v>
      </c>
    </row>
    <row r="376" spans="1:6" s="8" customFormat="1" x14ac:dyDescent="0.2">
      <c r="A376" s="145">
        <v>4224</v>
      </c>
      <c r="B376" s="146" t="s">
        <v>3944</v>
      </c>
      <c r="C376" s="345">
        <v>364</v>
      </c>
      <c r="D376" s="149">
        <v>44000</v>
      </c>
      <c r="E376" s="149">
        <v>195374</v>
      </c>
      <c r="F376" s="148">
        <f t="shared" si="6"/>
        <v>444.03181818181815</v>
      </c>
    </row>
    <row r="377" spans="1:6" s="8" customFormat="1" x14ac:dyDescent="0.2">
      <c r="A377" s="145">
        <v>4225</v>
      </c>
      <c r="B377" s="146" t="s">
        <v>3945</v>
      </c>
      <c r="C377" s="345">
        <v>365</v>
      </c>
      <c r="D377" s="149">
        <v>10875</v>
      </c>
      <c r="E377" s="149"/>
      <c r="F377" s="148">
        <f t="shared" si="6"/>
        <v>0</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536865</v>
      </c>
      <c r="E379" s="149">
        <v>1884935</v>
      </c>
      <c r="F379" s="148">
        <f t="shared" si="6"/>
        <v>351.10036973913367</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203500</v>
      </c>
      <c r="F381" s="150" t="str">
        <f t="shared" si="6"/>
        <v>-</v>
      </c>
    </row>
    <row r="382" spans="1:6" s="8" customFormat="1" x14ac:dyDescent="0.2">
      <c r="A382" s="145">
        <v>4231</v>
      </c>
      <c r="B382" s="146" t="s">
        <v>3948</v>
      </c>
      <c r="C382" s="345">
        <v>370</v>
      </c>
      <c r="D382" s="149"/>
      <c r="E382" s="149">
        <v>203500</v>
      </c>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95438</v>
      </c>
      <c r="E394" s="147">
        <f>SUM(E395:E398)</f>
        <v>490000</v>
      </c>
      <c r="F394" s="150">
        <f t="shared" si="6"/>
        <v>513.42232653659971</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v>95438</v>
      </c>
      <c r="E398" s="149">
        <v>490000</v>
      </c>
      <c r="F398" s="148">
        <f t="shared" si="6"/>
        <v>513.42232653659971</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3208050</v>
      </c>
      <c r="E405" s="147">
        <f>SUM(E406:E409)</f>
        <v>1173103</v>
      </c>
      <c r="F405" s="150">
        <f t="shared" si="6"/>
        <v>36.567478686429453</v>
      </c>
    </row>
    <row r="406" spans="1:6" s="8" customFormat="1" x14ac:dyDescent="0.2">
      <c r="A406" s="145">
        <v>451</v>
      </c>
      <c r="B406" s="146" t="s">
        <v>2199</v>
      </c>
      <c r="C406" s="345">
        <v>394</v>
      </c>
      <c r="D406" s="149">
        <v>3208050</v>
      </c>
      <c r="E406" s="149">
        <v>1173103</v>
      </c>
      <c r="F406" s="148">
        <f t="shared" si="6"/>
        <v>36.567478686429453</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4168463</v>
      </c>
      <c r="E411" s="147">
        <f>IF(E353&gt;=E301, E353-E301, 0)</f>
        <v>4164137</v>
      </c>
      <c r="F411" s="150">
        <f t="shared" si="6"/>
        <v>99.896220741313996</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714283</v>
      </c>
      <c r="E413" s="149">
        <v>1355154</v>
      </c>
      <c r="F413" s="148">
        <f t="shared" si="6"/>
        <v>189.72228094466757</v>
      </c>
    </row>
    <row r="414" spans="1:6" s="8" customFormat="1" x14ac:dyDescent="0.2">
      <c r="A414" s="145">
        <v>97</v>
      </c>
      <c r="B414" s="146" t="s">
        <v>3304</v>
      </c>
      <c r="C414" s="345">
        <v>402</v>
      </c>
      <c r="D414" s="149">
        <v>222392</v>
      </c>
      <c r="E414" s="149">
        <v>177966</v>
      </c>
      <c r="F414" s="148">
        <f t="shared" si="6"/>
        <v>80.023561998633042</v>
      </c>
    </row>
    <row r="415" spans="1:6" s="8" customFormat="1" x14ac:dyDescent="0.2">
      <c r="A415" s="145" t="s">
        <v>1215</v>
      </c>
      <c r="B415" s="146" t="s">
        <v>1992</v>
      </c>
      <c r="C415" s="345">
        <v>403</v>
      </c>
      <c r="D415" s="147">
        <f>D12+D301</f>
        <v>48390221</v>
      </c>
      <c r="E415" s="147">
        <f>E12+E301</f>
        <v>48773796</v>
      </c>
      <c r="F415" s="150">
        <f t="shared" si="6"/>
        <v>100.79267048604717</v>
      </c>
    </row>
    <row r="416" spans="1:6" s="8" customFormat="1" x14ac:dyDescent="0.2">
      <c r="A416" s="145" t="s">
        <v>1215</v>
      </c>
      <c r="B416" s="146" t="s">
        <v>1993</v>
      </c>
      <c r="C416" s="345">
        <v>404</v>
      </c>
      <c r="D416" s="147">
        <f>D292+D353</f>
        <v>51264308</v>
      </c>
      <c r="E416" s="147">
        <f>E292+E353</f>
        <v>51933556</v>
      </c>
      <c r="F416" s="150">
        <f t="shared" si="6"/>
        <v>101.30548529007746</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2874087</v>
      </c>
      <c r="E418" s="147">
        <f>IF(E416&gt;=E415,E416-E415,0)</f>
        <v>3159760</v>
      </c>
      <c r="F418" s="150">
        <f t="shared" si="6"/>
        <v>109.93960864789409</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6632599</v>
      </c>
      <c r="E420" s="147">
        <f>IF(E296-E295+E413-E412&gt;=0,E296-E295+E413-E412,0)</f>
        <v>9506687</v>
      </c>
      <c r="F420" s="150">
        <f t="shared" si="6"/>
        <v>143.33275688760924</v>
      </c>
    </row>
    <row r="421" spans="1:6" s="8" customFormat="1" x14ac:dyDescent="0.2">
      <c r="A421" s="156" t="s">
        <v>1593</v>
      </c>
      <c r="B421" s="157" t="s">
        <v>1998</v>
      </c>
      <c r="C421" s="347">
        <v>409</v>
      </c>
      <c r="D421" s="161">
        <f>D297+D414</f>
        <v>2280722</v>
      </c>
      <c r="E421" s="161">
        <f>E297+E414</f>
        <v>2096134</v>
      </c>
      <c r="F421" s="162">
        <f t="shared" si="6"/>
        <v>91.906597998353163</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48390221</v>
      </c>
      <c r="E642" s="147">
        <f>E415+E423</f>
        <v>48773796</v>
      </c>
      <c r="F642" s="148">
        <f t="shared" si="10"/>
        <v>100.79267048604717</v>
      </c>
    </row>
    <row r="643" spans="1:6" s="8" customFormat="1" x14ac:dyDescent="0.2">
      <c r="A643" s="145" t="s">
        <v>1215</v>
      </c>
      <c r="B643" s="146" t="s">
        <v>1246</v>
      </c>
      <c r="C643" s="345">
        <v>630</v>
      </c>
      <c r="D643" s="147">
        <f>D416+D531</f>
        <v>51264308</v>
      </c>
      <c r="E643" s="147">
        <f>E416+E531</f>
        <v>51933556</v>
      </c>
      <c r="F643" s="148">
        <f t="shared" si="10"/>
        <v>101.30548529007746</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2874087</v>
      </c>
      <c r="E645" s="147">
        <f>IF(E643&gt;=E642,E643-E642,0)</f>
        <v>3159760</v>
      </c>
      <c r="F645" s="148">
        <f t="shared" si="10"/>
        <v>109.93960864789409</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6632599</v>
      </c>
      <c r="E647" s="147">
        <f>IF(E420-E419+E641-E640&gt;=0,E420-E419+E641-E640,0)</f>
        <v>9506687</v>
      </c>
      <c r="F647" s="148">
        <f t="shared" si="10"/>
        <v>143.33275688760924</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9506686</v>
      </c>
      <c r="E649" s="147">
        <f>IF(E645+E647-E644-E646&gt;=0,E645+E647-E644-E646,0)</f>
        <v>12666447</v>
      </c>
      <c r="F649" s="148">
        <f t="shared" si="10"/>
        <v>133.23725007852369</v>
      </c>
    </row>
    <row r="650" spans="1:6" s="8" customFormat="1" ht="24" x14ac:dyDescent="0.2">
      <c r="A650" s="156" t="s">
        <v>3810</v>
      </c>
      <c r="B650" s="157" t="s">
        <v>177</v>
      </c>
      <c r="C650" s="347">
        <v>637</v>
      </c>
      <c r="D650" s="158">
        <v>699</v>
      </c>
      <c r="E650" s="158">
        <v>55</v>
      </c>
      <c r="F650" s="159">
        <f t="shared" si="10"/>
        <v>7.8683834048640922</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291104</v>
      </c>
      <c r="E652" s="149">
        <v>198947</v>
      </c>
      <c r="F652" s="148">
        <f t="shared" ref="F652:F677" si="11">IF(D652&lt;&gt;0,IF(E652/D652&gt;=100,"&gt;&gt;100",E652/D652*100),"-")</f>
        <v>68.342241947894905</v>
      </c>
    </row>
    <row r="653" spans="1:6" s="8" customFormat="1" x14ac:dyDescent="0.2">
      <c r="A653" s="145" t="s">
        <v>1208</v>
      </c>
      <c r="B653" s="146" t="s">
        <v>2750</v>
      </c>
      <c r="C653" s="345">
        <v>639</v>
      </c>
      <c r="D653" s="149">
        <v>45679172</v>
      </c>
      <c r="E653" s="149">
        <v>47307521</v>
      </c>
      <c r="F653" s="148">
        <f t="shared" si="11"/>
        <v>103.56475156773857</v>
      </c>
    </row>
    <row r="654" spans="1:6" s="8" customFormat="1" x14ac:dyDescent="0.2">
      <c r="A654" s="145" t="s">
        <v>1209</v>
      </c>
      <c r="B654" s="146" t="s">
        <v>3586</v>
      </c>
      <c r="C654" s="345">
        <v>640</v>
      </c>
      <c r="D654" s="149">
        <v>45771329</v>
      </c>
      <c r="E654" s="149">
        <v>47154954</v>
      </c>
      <c r="F654" s="148">
        <f t="shared" si="11"/>
        <v>103.02290763722417</v>
      </c>
    </row>
    <row r="655" spans="1:6" s="8" customFormat="1" x14ac:dyDescent="0.2">
      <c r="A655" s="145">
        <v>11</v>
      </c>
      <c r="B655" s="146" t="s">
        <v>181</v>
      </c>
      <c r="C655" s="345">
        <v>641</v>
      </c>
      <c r="D655" s="147">
        <f>+D652+D653-D654</f>
        <v>198947</v>
      </c>
      <c r="E655" s="147">
        <f>+E652+E653-E654</f>
        <v>351514</v>
      </c>
      <c r="F655" s="150">
        <f t="shared" si="11"/>
        <v>176.68725841555789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265</v>
      </c>
      <c r="E657" s="149">
        <v>278</v>
      </c>
      <c r="F657" s="148">
        <f t="shared" si="11"/>
        <v>104.90566037735849</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251</v>
      </c>
      <c r="E659" s="149">
        <v>260</v>
      </c>
      <c r="F659" s="148">
        <f t="shared" si="11"/>
        <v>103.58565737051792</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90687</v>
      </c>
      <c r="E672" s="149">
        <v>17345</v>
      </c>
      <c r="F672" s="148">
        <f t="shared" si="11"/>
        <v>19.12622536857543</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2952583</v>
      </c>
      <c r="E678" s="149">
        <v>3350421</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4070</v>
      </c>
      <c r="E698" s="149">
        <v>15454</v>
      </c>
      <c r="F698" s="148">
        <f t="shared" si="12"/>
        <v>379.7051597051597</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v>86713</v>
      </c>
      <c r="E701" s="149">
        <v>148158</v>
      </c>
      <c r="F701" s="148">
        <f>IF(D701&lt;&gt;0,IF(E701/D701&gt;=100,"&gt;&gt;100",E701/D701*100),"-")</f>
        <v>170.86019397322201</v>
      </c>
    </row>
    <row r="702" spans="1:6" s="8" customFormat="1" x14ac:dyDescent="0.2">
      <c r="A702" s="145">
        <v>31215</v>
      </c>
      <c r="B702" s="146" t="s">
        <v>1641</v>
      </c>
      <c r="C702" s="345">
        <v>688</v>
      </c>
      <c r="D702" s="149">
        <v>169832</v>
      </c>
      <c r="E702" s="149">
        <v>155690</v>
      </c>
      <c r="F702" s="148">
        <f>IF(D702&lt;&gt;0,IF(E702/D702&gt;=100,"&gt;&gt;100",E702/D702*100),"-")</f>
        <v>91.672947383296432</v>
      </c>
    </row>
    <row r="703" spans="1:6" s="8" customFormat="1" x14ac:dyDescent="0.2">
      <c r="A703" s="145">
        <v>32121</v>
      </c>
      <c r="B703" s="146" t="s">
        <v>3797</v>
      </c>
      <c r="C703" s="345">
        <v>689</v>
      </c>
      <c r="D703" s="149">
        <v>1402879</v>
      </c>
      <c r="E703" s="149">
        <v>1545971</v>
      </c>
      <c r="F703" s="148">
        <f>IF(D703&lt;&gt;0,IF(E703/D703&gt;=100,"&gt;&gt;100",E703/D703*100),"-")</f>
        <v>110.19988181446867</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15048</v>
      </c>
      <c r="E705" s="149">
        <v>10026</v>
      </c>
      <c r="F705" s="148">
        <f>IF(D705&lt;&gt;0,IF(E705/D705&gt;=100,"&gt;&gt;100",E705/D705*100),"-")</f>
        <v>66.626794258373195</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139213</v>
      </c>
      <c r="E707" s="149">
        <v>71141</v>
      </c>
      <c r="F707" s="148">
        <f>IF(D707&lt;&gt;0,IF(E707/D707&gt;=100,"&gt;&gt;100",E707/D707*100),"-")</f>
        <v>51.102267747983312</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109305</v>
      </c>
      <c r="E710" s="149">
        <v>110488</v>
      </c>
      <c r="F710" s="148">
        <f t="shared" ref="F710:F773" si="13">IF(D710&lt;&gt;0,IF(E710/D710&gt;=100,"&gt;&gt;100",E710/D710*100),"-")</f>
        <v>101.08229266730709</v>
      </c>
    </row>
    <row r="711" spans="1:6" s="8" customFormat="1" x14ac:dyDescent="0.2">
      <c r="A711" s="145" t="s">
        <v>1135</v>
      </c>
      <c r="B711" s="146" t="s">
        <v>1136</v>
      </c>
      <c r="C711" s="345">
        <v>697</v>
      </c>
      <c r="D711" s="149">
        <v>161228</v>
      </c>
      <c r="E711" s="149">
        <v>162906</v>
      </c>
      <c r="F711" s="148">
        <f t="shared" si="13"/>
        <v>101.04076215049496</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Božidar Švorinić, dipl. oecc</v>
      </c>
      <c r="D995" s="293"/>
      <c r="E995" s="293"/>
    </row>
    <row r="996" spans="1:5" ht="15" customHeight="1" x14ac:dyDescent="0.2">
      <c r="A996" s="291" t="str">
        <f>IF(RefStr!H27="","Telefon za kontakt: _________________","Telefon za kontakt: " &amp; RefStr!H27)</f>
        <v>Telefon za kontakt: 023/288-184</v>
      </c>
      <c r="C996" s="292"/>
    </row>
    <row r="997" spans="1:5" ht="15" customHeight="1" x14ac:dyDescent="0.2">
      <c r="A997" s="291" t="str">
        <f>IF(RefStr!H33="","Odgovorna osoba: _____________________________","Odgovorna osoba: " &amp; RefStr!H33)</f>
        <v>Odgovorna osoba: doc. dr. sc. Mladen Mavar</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4" activePane="bottomLeft" state="frozen"/>
      <selection pane="bottomLeft" activeCell="B250" sqref="B25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34057</v>
      </c>
      <c r="C4" s="429"/>
      <c r="D4" s="429"/>
      <c r="E4" s="430">
        <f>SUM(Skriveni!G977:G1286)</f>
        <v>183170182.67299998</v>
      </c>
      <c r="F4" s="431"/>
    </row>
    <row r="5" spans="1:6" ht="15" customHeight="1" x14ac:dyDescent="0.2">
      <c r="B5" s="428" t="str">
        <f>"Naziv: "&amp;IF(RefStr!B10&lt;&gt;"",RefStr!B10,"_______________________________________")</f>
        <v>Naziv: PSIHIJATRIJSKA BOLNICA UGLJAN</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8610 Djelatnosti bolnica</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38260106</v>
      </c>
      <c r="E12" s="96">
        <f>E13+E74</f>
        <v>40582249</v>
      </c>
      <c r="F12" s="123">
        <f t="shared" ref="F12:F75" si="0">IF(D12&gt;0,IF(E12/D12&gt;=100,"&gt;&gt;100",E12/D12*100),"-")</f>
        <v>106.06935851144792</v>
      </c>
    </row>
    <row r="13" spans="1:6" s="3" customFormat="1" x14ac:dyDescent="0.2">
      <c r="A13" s="132">
        <v>0</v>
      </c>
      <c r="B13" s="314" t="s">
        <v>521</v>
      </c>
      <c r="C13" s="303">
        <v>2</v>
      </c>
      <c r="D13" s="97">
        <f>D14+D18+D57+D58+D62+D69</f>
        <v>35629542</v>
      </c>
      <c r="E13" s="97">
        <f>E14+E18+E57+E58+E62+E69</f>
        <v>37989270</v>
      </c>
      <c r="F13" s="124">
        <f t="shared" si="0"/>
        <v>106.62295350302287</v>
      </c>
    </row>
    <row r="14" spans="1:6" s="3" customFormat="1" x14ac:dyDescent="0.2">
      <c r="A14" s="132" t="s">
        <v>1564</v>
      </c>
      <c r="B14" s="314" t="s">
        <v>3259</v>
      </c>
      <c r="C14" s="303">
        <v>3</v>
      </c>
      <c r="D14" s="97">
        <f>D15+D16-D17</f>
        <v>8238025</v>
      </c>
      <c r="E14" s="97">
        <f>E15+E16-E17</f>
        <v>8394896</v>
      </c>
      <c r="F14" s="124">
        <f t="shared" si="0"/>
        <v>101.9042306863599</v>
      </c>
    </row>
    <row r="15" spans="1:6" s="3" customFormat="1" x14ac:dyDescent="0.2">
      <c r="A15" s="132" t="s">
        <v>3260</v>
      </c>
      <c r="B15" s="314" t="s">
        <v>3261</v>
      </c>
      <c r="C15" s="303">
        <v>4</v>
      </c>
      <c r="D15" s="94">
        <v>8154634</v>
      </c>
      <c r="E15" s="94">
        <v>8154634</v>
      </c>
      <c r="F15" s="125">
        <f t="shared" si="0"/>
        <v>100</v>
      </c>
    </row>
    <row r="16" spans="1:6" s="3" customFormat="1" x14ac:dyDescent="0.2">
      <c r="A16" s="132" t="s">
        <v>3262</v>
      </c>
      <c r="B16" s="314" t="s">
        <v>358</v>
      </c>
      <c r="C16" s="303">
        <v>5</v>
      </c>
      <c r="D16" s="94">
        <v>83391</v>
      </c>
      <c r="E16" s="94">
        <v>240262</v>
      </c>
      <c r="F16" s="125">
        <f t="shared" si="0"/>
        <v>288.11502440311301</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17920762</v>
      </c>
      <c r="E18" s="97">
        <f>E19+E25+E35+E41+E47+E51</f>
        <v>28715119</v>
      </c>
      <c r="F18" s="124">
        <f t="shared" si="0"/>
        <v>160.23380590624438</v>
      </c>
    </row>
    <row r="19" spans="1:6" s="3" customFormat="1" x14ac:dyDescent="0.2">
      <c r="A19" s="315" t="s">
        <v>362</v>
      </c>
      <c r="B19" s="314" t="s">
        <v>3928</v>
      </c>
      <c r="C19" s="303">
        <v>8</v>
      </c>
      <c r="D19" s="97">
        <f>SUM(D20:D23)-D24</f>
        <v>15953920</v>
      </c>
      <c r="E19" s="97">
        <f>SUM(E20:E23)-E24</f>
        <v>24448472</v>
      </c>
      <c r="F19" s="124">
        <f t="shared" si="0"/>
        <v>153.24429356546855</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34544543</v>
      </c>
      <c r="E21" s="94">
        <v>43337943</v>
      </c>
      <c r="F21" s="125">
        <f t="shared" si="0"/>
        <v>125.45525063104756</v>
      </c>
    </row>
    <row r="22" spans="1:6" s="3" customFormat="1" x14ac:dyDescent="0.2">
      <c r="A22" s="132" t="s">
        <v>365</v>
      </c>
      <c r="B22" s="314" t="s">
        <v>2882</v>
      </c>
      <c r="C22" s="303">
        <v>11</v>
      </c>
      <c r="D22" s="94">
        <v>237774</v>
      </c>
      <c r="E22" s="94">
        <v>237774</v>
      </c>
      <c r="F22" s="125">
        <f t="shared" si="0"/>
        <v>100</v>
      </c>
    </row>
    <row r="23" spans="1:6" s="3" customFormat="1" x14ac:dyDescent="0.2">
      <c r="A23" s="132" t="s">
        <v>366</v>
      </c>
      <c r="B23" s="314" t="s">
        <v>384</v>
      </c>
      <c r="C23" s="303">
        <v>12</v>
      </c>
      <c r="D23" s="94">
        <v>4039484</v>
      </c>
      <c r="E23" s="94">
        <v>4089603</v>
      </c>
      <c r="F23" s="125">
        <f t="shared" si="0"/>
        <v>101.2407277761219</v>
      </c>
    </row>
    <row r="24" spans="1:6" s="3" customFormat="1" x14ac:dyDescent="0.2">
      <c r="A24" s="132" t="s">
        <v>367</v>
      </c>
      <c r="B24" s="314" t="s">
        <v>1155</v>
      </c>
      <c r="C24" s="303">
        <v>13</v>
      </c>
      <c r="D24" s="94">
        <v>22867881</v>
      </c>
      <c r="E24" s="94">
        <v>23216848</v>
      </c>
      <c r="F24" s="125">
        <f t="shared" si="0"/>
        <v>101.52601371329509</v>
      </c>
    </row>
    <row r="25" spans="1:6" s="3" customFormat="1" x14ac:dyDescent="0.2">
      <c r="A25" s="315" t="s">
        <v>1156</v>
      </c>
      <c r="B25" s="314" t="s">
        <v>1261</v>
      </c>
      <c r="C25" s="303">
        <v>14</v>
      </c>
      <c r="D25" s="97">
        <f>SUM(D26:D33)-D34</f>
        <v>1647733</v>
      </c>
      <c r="E25" s="97">
        <f>SUM(E26:E33)-E34</f>
        <v>3621258</v>
      </c>
      <c r="F25" s="124">
        <f t="shared" si="0"/>
        <v>219.77213541271553</v>
      </c>
    </row>
    <row r="26" spans="1:6" s="3" customFormat="1" x14ac:dyDescent="0.2">
      <c r="A26" s="132" t="s">
        <v>1157</v>
      </c>
      <c r="B26" s="314" t="s">
        <v>3941</v>
      </c>
      <c r="C26" s="303">
        <v>15</v>
      </c>
      <c r="D26" s="94">
        <v>1933903</v>
      </c>
      <c r="E26" s="94">
        <v>1879890</v>
      </c>
      <c r="F26" s="125">
        <f t="shared" si="0"/>
        <v>97.207047095950514</v>
      </c>
    </row>
    <row r="27" spans="1:6" s="3" customFormat="1" x14ac:dyDescent="0.2">
      <c r="A27" s="132" t="s">
        <v>1158</v>
      </c>
      <c r="B27" s="314" t="s">
        <v>3965</v>
      </c>
      <c r="C27" s="303">
        <v>16</v>
      </c>
      <c r="D27" s="94">
        <v>556314</v>
      </c>
      <c r="E27" s="94">
        <v>553021</v>
      </c>
      <c r="F27" s="125">
        <f t="shared" si="0"/>
        <v>99.408068105422473</v>
      </c>
    </row>
    <row r="28" spans="1:6" s="3" customFormat="1" x14ac:dyDescent="0.2">
      <c r="A28" s="132" t="s">
        <v>1159</v>
      </c>
      <c r="B28" s="314" t="s">
        <v>3943</v>
      </c>
      <c r="C28" s="303">
        <v>17</v>
      </c>
      <c r="D28" s="94">
        <v>4312266</v>
      </c>
      <c r="E28" s="94">
        <v>4286131</v>
      </c>
      <c r="F28" s="125">
        <f t="shared" si="0"/>
        <v>99.393938129048621</v>
      </c>
    </row>
    <row r="29" spans="1:6" s="3" customFormat="1" x14ac:dyDescent="0.2">
      <c r="A29" s="132" t="s">
        <v>1160</v>
      </c>
      <c r="B29" s="314" t="s">
        <v>3944</v>
      </c>
      <c r="C29" s="303">
        <v>18</v>
      </c>
      <c r="D29" s="94">
        <v>2393423</v>
      </c>
      <c r="E29" s="94">
        <v>2424913</v>
      </c>
      <c r="F29" s="125">
        <f t="shared" si="0"/>
        <v>101.31568886903818</v>
      </c>
    </row>
    <row r="30" spans="1:6" s="3" customFormat="1" x14ac:dyDescent="0.2">
      <c r="A30" s="132" t="s">
        <v>2449</v>
      </c>
      <c r="B30" s="314" t="s">
        <v>2450</v>
      </c>
      <c r="C30" s="303">
        <v>19</v>
      </c>
      <c r="D30" s="94">
        <v>37163</v>
      </c>
      <c r="E30" s="94">
        <v>34011</v>
      </c>
      <c r="F30" s="125">
        <f t="shared" si="0"/>
        <v>91.518445765950005</v>
      </c>
    </row>
    <row r="31" spans="1:6" s="3" customFormat="1" x14ac:dyDescent="0.2">
      <c r="A31" s="272" t="s">
        <v>2451</v>
      </c>
      <c r="B31" s="314" t="s">
        <v>3946</v>
      </c>
      <c r="C31" s="303">
        <v>20</v>
      </c>
      <c r="D31" s="94">
        <v>39223</v>
      </c>
      <c r="E31" s="94">
        <v>16992</v>
      </c>
      <c r="F31" s="125">
        <f t="shared" si="0"/>
        <v>43.321520536419953</v>
      </c>
    </row>
    <row r="32" spans="1:6" s="3" customFormat="1" x14ac:dyDescent="0.2">
      <c r="A32" s="272" t="s">
        <v>2452</v>
      </c>
      <c r="B32" s="314" t="s">
        <v>3947</v>
      </c>
      <c r="C32" s="303">
        <v>21</v>
      </c>
      <c r="D32" s="94">
        <v>1758880</v>
      </c>
      <c r="E32" s="94">
        <v>3769780</v>
      </c>
      <c r="F32" s="125">
        <f t="shared" si="0"/>
        <v>214.3284362776312</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9383439</v>
      </c>
      <c r="E34" s="94">
        <v>9343480</v>
      </c>
      <c r="F34" s="125">
        <f t="shared" si="0"/>
        <v>99.574153996205439</v>
      </c>
    </row>
    <row r="35" spans="1:6" s="3" customFormat="1" x14ac:dyDescent="0.2">
      <c r="A35" s="316" t="s">
        <v>2455</v>
      </c>
      <c r="B35" s="314" t="s">
        <v>3133</v>
      </c>
      <c r="C35" s="303">
        <v>24</v>
      </c>
      <c r="D35" s="97">
        <f>SUM(D36:D39)-D40</f>
        <v>0</v>
      </c>
      <c r="E35" s="97">
        <f>SUM(E36:E39)-E40</f>
        <v>179942</v>
      </c>
      <c r="F35" s="124" t="str">
        <f t="shared" si="0"/>
        <v>-</v>
      </c>
    </row>
    <row r="36" spans="1:6" s="3" customFormat="1" x14ac:dyDescent="0.2">
      <c r="A36" s="272" t="s">
        <v>2870</v>
      </c>
      <c r="B36" s="314" t="s">
        <v>3948</v>
      </c>
      <c r="C36" s="303">
        <v>25</v>
      </c>
      <c r="D36" s="94">
        <v>860862</v>
      </c>
      <c r="E36" s="94">
        <v>1009044</v>
      </c>
      <c r="F36" s="125">
        <f t="shared" si="0"/>
        <v>117.21321187368009</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860862</v>
      </c>
      <c r="E40" s="94">
        <v>829102</v>
      </c>
      <c r="F40" s="125">
        <f t="shared" si="0"/>
        <v>96.310674649363079</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319109</v>
      </c>
      <c r="E51" s="97">
        <f>SUM(E52:E55)-E56</f>
        <v>465447</v>
      </c>
      <c r="F51" s="124">
        <f t="shared" si="0"/>
        <v>145.858311736742</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528620</v>
      </c>
      <c r="E53" s="94"/>
      <c r="F53" s="125">
        <f t="shared" si="0"/>
        <v>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v>1125179</v>
      </c>
      <c r="E55" s="94">
        <v>2143799</v>
      </c>
      <c r="F55" s="125">
        <f t="shared" si="0"/>
        <v>190.5295957354341</v>
      </c>
    </row>
    <row r="56" spans="1:6" s="3" customFormat="1" x14ac:dyDescent="0.2">
      <c r="A56" s="132" t="s">
        <v>448</v>
      </c>
      <c r="B56" s="314" t="s">
        <v>449</v>
      </c>
      <c r="C56" s="303">
        <v>45</v>
      </c>
      <c r="D56" s="94">
        <v>1334690</v>
      </c>
      <c r="E56" s="94">
        <v>1678352</v>
      </c>
      <c r="F56" s="125">
        <f t="shared" si="0"/>
        <v>125.74845095115718</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35133</v>
      </c>
      <c r="E58" s="97">
        <f>SUM(E59:E60)-E61</f>
        <v>38254</v>
      </c>
      <c r="F58" s="124">
        <f t="shared" si="0"/>
        <v>108.88338599037941</v>
      </c>
    </row>
    <row r="59" spans="1:6" s="3" customFormat="1" x14ac:dyDescent="0.2">
      <c r="A59" s="132" t="s">
        <v>453</v>
      </c>
      <c r="B59" s="314" t="s">
        <v>454</v>
      </c>
      <c r="C59" s="303">
        <v>48</v>
      </c>
      <c r="D59" s="94">
        <v>35133</v>
      </c>
      <c r="E59" s="94">
        <v>38254</v>
      </c>
      <c r="F59" s="125">
        <f t="shared" si="0"/>
        <v>108.88338599037941</v>
      </c>
    </row>
    <row r="60" spans="1:6" s="3" customFormat="1" x14ac:dyDescent="0.2">
      <c r="A60" s="132" t="s">
        <v>455</v>
      </c>
      <c r="B60" s="314" t="s">
        <v>3039</v>
      </c>
      <c r="C60" s="303">
        <v>49</v>
      </c>
      <c r="D60" s="94"/>
      <c r="E60" s="94"/>
      <c r="F60" s="125" t="str">
        <f t="shared" si="0"/>
        <v>-</v>
      </c>
    </row>
    <row r="61" spans="1:6" s="3" customFormat="1" x14ac:dyDescent="0.2">
      <c r="A61" s="132" t="s">
        <v>456</v>
      </c>
      <c r="B61" s="314" t="s">
        <v>617</v>
      </c>
      <c r="C61" s="303">
        <v>50</v>
      </c>
      <c r="D61" s="94"/>
      <c r="E61" s="94"/>
      <c r="F61" s="125" t="str">
        <f t="shared" si="0"/>
        <v>-</v>
      </c>
    </row>
    <row r="62" spans="1:6" s="3" customFormat="1" x14ac:dyDescent="0.2">
      <c r="A62" s="132" t="s">
        <v>618</v>
      </c>
      <c r="B62" s="314" t="s">
        <v>3383</v>
      </c>
      <c r="C62" s="303">
        <v>51</v>
      </c>
      <c r="D62" s="97">
        <f>SUM(D63:D68)</f>
        <v>8122929</v>
      </c>
      <c r="E62" s="97">
        <f>SUM(E63:E68)</f>
        <v>0</v>
      </c>
      <c r="F62" s="124">
        <f t="shared" si="0"/>
        <v>0</v>
      </c>
    </row>
    <row r="63" spans="1:6" s="3" customFormat="1" x14ac:dyDescent="0.2">
      <c r="A63" s="132" t="s">
        <v>619</v>
      </c>
      <c r="B63" s="314" t="s">
        <v>620</v>
      </c>
      <c r="C63" s="303">
        <v>52</v>
      </c>
      <c r="D63" s="94">
        <v>7670416</v>
      </c>
      <c r="E63" s="94"/>
      <c r="F63" s="125">
        <f t="shared" si="0"/>
        <v>0</v>
      </c>
    </row>
    <row r="64" spans="1:6" s="3" customFormat="1" x14ac:dyDescent="0.2">
      <c r="A64" s="132" t="s">
        <v>621</v>
      </c>
      <c r="B64" s="314" t="s">
        <v>2569</v>
      </c>
      <c r="C64" s="303">
        <v>53</v>
      </c>
      <c r="D64" s="94">
        <v>452513</v>
      </c>
      <c r="E64" s="94"/>
      <c r="F64" s="125">
        <f t="shared" si="0"/>
        <v>0</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1312693</v>
      </c>
      <c r="E69" s="97">
        <f>SUM(E70:E73)</f>
        <v>841001</v>
      </c>
      <c r="F69" s="124">
        <f t="shared" si="0"/>
        <v>64.066845789533417</v>
      </c>
    </row>
    <row r="70" spans="1:6" s="3" customFormat="1" x14ac:dyDescent="0.2">
      <c r="A70" s="272" t="s">
        <v>3422</v>
      </c>
      <c r="B70" s="314" t="s">
        <v>3423</v>
      </c>
      <c r="C70" s="303">
        <v>59</v>
      </c>
      <c r="D70" s="94">
        <v>1312693</v>
      </c>
      <c r="E70" s="94">
        <v>841001</v>
      </c>
      <c r="F70" s="125">
        <f t="shared" si="0"/>
        <v>64.066845789533417</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2630564</v>
      </c>
      <c r="E74" s="97">
        <f>E75+E84+E92+E123+E139+E151+E168+E169</f>
        <v>2592979</v>
      </c>
      <c r="F74" s="124">
        <f t="shared" si="0"/>
        <v>98.571218947723764</v>
      </c>
    </row>
    <row r="75" spans="1:6" s="3" customFormat="1" x14ac:dyDescent="0.2">
      <c r="A75" s="272" t="s">
        <v>2744</v>
      </c>
      <c r="B75" s="314" t="s">
        <v>322</v>
      </c>
      <c r="C75" s="303">
        <v>64</v>
      </c>
      <c r="D75" s="97">
        <f>+D76+D81+D82+D83</f>
        <v>198947</v>
      </c>
      <c r="E75" s="97">
        <f>+E76+E81+E82+E83</f>
        <v>351514</v>
      </c>
      <c r="F75" s="124">
        <f t="shared" si="0"/>
        <v>176.68725841555789</v>
      </c>
    </row>
    <row r="76" spans="1:6" s="3" customFormat="1" x14ac:dyDescent="0.2">
      <c r="A76" s="132" t="s">
        <v>3429</v>
      </c>
      <c r="B76" s="317" t="s">
        <v>1885</v>
      </c>
      <c r="C76" s="303">
        <v>65</v>
      </c>
      <c r="D76" s="97">
        <f>SUM(D77:D80)</f>
        <v>192032</v>
      </c>
      <c r="E76" s="97">
        <f>SUM(E77:E80)</f>
        <v>342114</v>
      </c>
      <c r="F76" s="124">
        <f t="shared" ref="F76:F139" si="1">IF(D76&gt;0,IF(E76/D76&gt;=100,"&gt;&gt;100",E76/D76*100),"-")</f>
        <v>178.15468255290784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192032</v>
      </c>
      <c r="E78" s="94">
        <v>331374</v>
      </c>
      <c r="F78" s="125">
        <f t="shared" si="1"/>
        <v>172.56186468921845</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v>10740</v>
      </c>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6915</v>
      </c>
      <c r="E82" s="94">
        <v>9400</v>
      </c>
      <c r="F82" s="125">
        <f t="shared" si="1"/>
        <v>135.93637020968907</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284870</v>
      </c>
      <c r="E84" s="97">
        <f>+E85+SUM(E88:E91)</f>
        <v>255886</v>
      </c>
      <c r="F84" s="124">
        <f t="shared" si="1"/>
        <v>89.825534454312489</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284870</v>
      </c>
      <c r="E91" s="94">
        <v>255886</v>
      </c>
      <c r="F91" s="125">
        <f t="shared" si="1"/>
        <v>89.825534454312489</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1923656</v>
      </c>
      <c r="E151" s="97">
        <f>SUM(E152:E154)+SUM(E162:E166)-E167</f>
        <v>1807558</v>
      </c>
      <c r="F151" s="124">
        <f t="shared" si="2"/>
        <v>93.964721343109161</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270410</v>
      </c>
      <c r="E154" s="97">
        <f>SUM(E155:E161)</f>
        <v>381796</v>
      </c>
      <c r="F154" s="124">
        <f t="shared" si="2"/>
        <v>141.19152398210127</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270410</v>
      </c>
      <c r="E160" s="94">
        <v>381796</v>
      </c>
      <c r="F160" s="125">
        <f t="shared" si="2"/>
        <v>141.19152398210127</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3104</v>
      </c>
      <c r="E163" s="94">
        <v>5068</v>
      </c>
      <c r="F163" s="125">
        <f t="shared" si="2"/>
        <v>163.27319587628867</v>
      </c>
    </row>
    <row r="164" spans="1:6" s="3" customFormat="1" x14ac:dyDescent="0.2">
      <c r="A164" s="272" t="s">
        <v>3805</v>
      </c>
      <c r="B164" s="317" t="s">
        <v>1338</v>
      </c>
      <c r="C164" s="303">
        <v>153</v>
      </c>
      <c r="D164" s="94">
        <v>11344</v>
      </c>
      <c r="E164" s="94">
        <v>53248</v>
      </c>
      <c r="F164" s="125">
        <f t="shared" si="2"/>
        <v>469.39351198871645</v>
      </c>
    </row>
    <row r="165" spans="1:6" s="3" customFormat="1" x14ac:dyDescent="0.2">
      <c r="A165" s="132" t="s">
        <v>1339</v>
      </c>
      <c r="B165" s="317" t="s">
        <v>1340</v>
      </c>
      <c r="C165" s="303">
        <v>154</v>
      </c>
      <c r="D165" s="94">
        <v>1636813</v>
      </c>
      <c r="E165" s="94">
        <v>1429315</v>
      </c>
      <c r="F165" s="125">
        <f t="shared" si="2"/>
        <v>87.323047898568745</v>
      </c>
    </row>
    <row r="166" spans="1:6" s="3" customFormat="1" x14ac:dyDescent="0.2">
      <c r="A166" s="132" t="s">
        <v>4094</v>
      </c>
      <c r="B166" s="317" t="s">
        <v>486</v>
      </c>
      <c r="C166" s="303">
        <v>155</v>
      </c>
      <c r="D166" s="94">
        <v>1985</v>
      </c>
      <c r="E166" s="94"/>
      <c r="F166" s="125">
        <f t="shared" si="2"/>
        <v>0</v>
      </c>
    </row>
    <row r="167" spans="1:6" s="3" customFormat="1" x14ac:dyDescent="0.2">
      <c r="A167" s="132" t="s">
        <v>3806</v>
      </c>
      <c r="B167" s="317" t="s">
        <v>3807</v>
      </c>
      <c r="C167" s="303">
        <v>156</v>
      </c>
      <c r="D167" s="94"/>
      <c r="E167" s="94">
        <v>61869</v>
      </c>
      <c r="F167" s="125" t="str">
        <f t="shared" si="2"/>
        <v>-</v>
      </c>
    </row>
    <row r="168" spans="1:6" s="3" customFormat="1" x14ac:dyDescent="0.2">
      <c r="A168" s="132" t="s">
        <v>3808</v>
      </c>
      <c r="B168" s="317" t="s">
        <v>3809</v>
      </c>
      <c r="C168" s="303">
        <v>157</v>
      </c>
      <c r="D168" s="94">
        <v>222392</v>
      </c>
      <c r="E168" s="94">
        <v>177966</v>
      </c>
      <c r="F168" s="125">
        <f t="shared" si="2"/>
        <v>80.023561998633042</v>
      </c>
    </row>
    <row r="169" spans="1:6" s="3" customFormat="1" x14ac:dyDescent="0.2">
      <c r="A169" s="132" t="s">
        <v>3810</v>
      </c>
      <c r="B169" s="314" t="s">
        <v>4238</v>
      </c>
      <c r="C169" s="303">
        <v>158</v>
      </c>
      <c r="D169" s="97">
        <f>SUM(D170:D172)</f>
        <v>699</v>
      </c>
      <c r="E169" s="97">
        <f>SUM(E170:E172)</f>
        <v>55</v>
      </c>
      <c r="F169" s="124">
        <f t="shared" si="2"/>
        <v>7.8683834048640922</v>
      </c>
    </row>
    <row r="170" spans="1:6" s="3" customFormat="1" x14ac:dyDescent="0.2">
      <c r="A170" s="272" t="s">
        <v>2743</v>
      </c>
      <c r="B170" s="314" t="s">
        <v>4239</v>
      </c>
      <c r="C170" s="303">
        <v>159</v>
      </c>
      <c r="D170" s="94">
        <v>699</v>
      </c>
      <c r="E170" s="94">
        <v>55</v>
      </c>
      <c r="F170" s="125">
        <f t="shared" si="2"/>
        <v>7.8683834048640922</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38260106</v>
      </c>
      <c r="E173" s="97">
        <f>E174+E234</f>
        <v>40582249</v>
      </c>
      <c r="F173" s="124">
        <f t="shared" si="2"/>
        <v>106.06935851144792</v>
      </c>
    </row>
    <row r="174" spans="1:6" s="3" customFormat="1" x14ac:dyDescent="0.2">
      <c r="A174" s="272" t="s">
        <v>3813</v>
      </c>
      <c r="B174" s="314" t="s">
        <v>1145</v>
      </c>
      <c r="C174" s="303">
        <v>163</v>
      </c>
      <c r="D174" s="97">
        <f>D175+D186+D187+D203+D231</f>
        <v>10595177</v>
      </c>
      <c r="E174" s="97">
        <f>E175+E186+E187+E203+E231</f>
        <v>13433367</v>
      </c>
      <c r="F174" s="124">
        <f t="shared" si="2"/>
        <v>126.78756570088447</v>
      </c>
    </row>
    <row r="175" spans="1:6" s="3" customFormat="1" x14ac:dyDescent="0.2">
      <c r="A175" s="272" t="s">
        <v>1181</v>
      </c>
      <c r="B175" s="314" t="s">
        <v>1547</v>
      </c>
      <c r="C175" s="303">
        <v>164</v>
      </c>
      <c r="D175" s="97">
        <f>SUM(D176:D178)+SUM(D182:D185)</f>
        <v>9644648</v>
      </c>
      <c r="E175" s="97">
        <f>SUM(E176:E178)+SUM(E182:E185)</f>
        <v>12752889</v>
      </c>
      <c r="F175" s="124">
        <f t="shared" si="2"/>
        <v>132.22762510358078</v>
      </c>
    </row>
    <row r="176" spans="1:6" s="3" customFormat="1" x14ac:dyDescent="0.2">
      <c r="A176" s="272" t="s">
        <v>1182</v>
      </c>
      <c r="B176" s="314" t="s">
        <v>1183</v>
      </c>
      <c r="C176" s="303">
        <v>165</v>
      </c>
      <c r="D176" s="94">
        <v>2690289</v>
      </c>
      <c r="E176" s="94">
        <v>2738329</v>
      </c>
      <c r="F176" s="125">
        <f t="shared" si="2"/>
        <v>101.7856817613275</v>
      </c>
    </row>
    <row r="177" spans="1:6" s="3" customFormat="1" x14ac:dyDescent="0.2">
      <c r="A177" s="272" t="s">
        <v>1184</v>
      </c>
      <c r="B177" s="314" t="s">
        <v>1185</v>
      </c>
      <c r="C177" s="303">
        <v>166</v>
      </c>
      <c r="D177" s="94">
        <v>6794216</v>
      </c>
      <c r="E177" s="94">
        <v>9770085</v>
      </c>
      <c r="F177" s="125">
        <f t="shared" si="2"/>
        <v>143.80003520641677</v>
      </c>
    </row>
    <row r="178" spans="1:6" s="3" customFormat="1" x14ac:dyDescent="0.2">
      <c r="A178" s="272" t="s">
        <v>1186</v>
      </c>
      <c r="B178" s="317" t="s">
        <v>2842</v>
      </c>
      <c r="C178" s="303">
        <v>167</v>
      </c>
      <c r="D178" s="97">
        <f>SUM(D179:D181)</f>
        <v>36693</v>
      </c>
      <c r="E178" s="97">
        <f>SUM(E179:E181)</f>
        <v>77332</v>
      </c>
      <c r="F178" s="124">
        <f t="shared" si="2"/>
        <v>210.75409478647154</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36693</v>
      </c>
      <c r="E181" s="94">
        <v>77332</v>
      </c>
      <c r="F181" s="125">
        <f t="shared" si="2"/>
        <v>210.75409478647154</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123450</v>
      </c>
      <c r="E185" s="94">
        <v>167143</v>
      </c>
      <c r="F185" s="125">
        <f t="shared" si="2"/>
        <v>135.39327663021464</v>
      </c>
    </row>
    <row r="186" spans="1:6" s="3" customFormat="1" x14ac:dyDescent="0.2">
      <c r="A186" s="272" t="s">
        <v>3033</v>
      </c>
      <c r="B186" s="314" t="s">
        <v>3034</v>
      </c>
      <c r="C186" s="303">
        <v>175</v>
      </c>
      <c r="D186" s="94">
        <v>263917</v>
      </c>
      <c r="E186" s="94">
        <v>424313</v>
      </c>
      <c r="F186" s="125">
        <f t="shared" si="2"/>
        <v>160.77516795052992</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686612</v>
      </c>
      <c r="E231" s="97">
        <f>SUM(E232:E233)</f>
        <v>256165</v>
      </c>
      <c r="F231" s="124">
        <f t="shared" si="3"/>
        <v>37.30855271973109</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686612</v>
      </c>
      <c r="E233" s="94">
        <v>256165</v>
      </c>
      <c r="F233" s="125">
        <f t="shared" si="3"/>
        <v>37.30855271973109</v>
      </c>
    </row>
    <row r="234" spans="1:6" s="3" customFormat="1" x14ac:dyDescent="0.2">
      <c r="A234" s="132" t="s">
        <v>978</v>
      </c>
      <c r="B234" s="314" t="s">
        <v>3394</v>
      </c>
      <c r="C234" s="303">
        <v>223</v>
      </c>
      <c r="D234" s="97">
        <f>+D235+D243-D247+D251+D252+D253</f>
        <v>27664929</v>
      </c>
      <c r="E234" s="97">
        <f>+E235+E243-E247+E251+E252+E253</f>
        <v>27148882</v>
      </c>
      <c r="F234" s="124">
        <f t="shared" si="3"/>
        <v>98.134652722224587</v>
      </c>
    </row>
    <row r="235" spans="1:6" s="3" customFormat="1" x14ac:dyDescent="0.2">
      <c r="A235" s="132" t="s">
        <v>1279</v>
      </c>
      <c r="B235" s="314" t="s">
        <v>3395</v>
      </c>
      <c r="C235" s="303">
        <v>224</v>
      </c>
      <c r="D235" s="97">
        <f>D236-D239</f>
        <v>34890894</v>
      </c>
      <c r="E235" s="97">
        <f>E236-E239</f>
        <v>37719195</v>
      </c>
      <c r="F235" s="124">
        <f t="shared" si="3"/>
        <v>108.10612935283343</v>
      </c>
    </row>
    <row r="236" spans="1:6" s="3" customFormat="1" x14ac:dyDescent="0.2">
      <c r="A236" s="132" t="s">
        <v>1280</v>
      </c>
      <c r="B236" s="314" t="s">
        <v>3396</v>
      </c>
      <c r="C236" s="303">
        <v>225</v>
      </c>
      <c r="D236" s="97">
        <f>SUM(D237:D238)</f>
        <v>34890894</v>
      </c>
      <c r="E236" s="97">
        <f>SUM(E237:E238)</f>
        <v>37719195</v>
      </c>
      <c r="F236" s="124">
        <f t="shared" si="3"/>
        <v>108.10612935283343</v>
      </c>
    </row>
    <row r="237" spans="1:6" s="3" customFormat="1" x14ac:dyDescent="0.2">
      <c r="A237" s="132" t="s">
        <v>1281</v>
      </c>
      <c r="B237" s="314" t="s">
        <v>1282</v>
      </c>
      <c r="C237" s="303">
        <v>226</v>
      </c>
      <c r="D237" s="94">
        <v>34890894</v>
      </c>
      <c r="E237" s="94">
        <v>37110009</v>
      </c>
      <c r="F237" s="125">
        <f t="shared" si="3"/>
        <v>106.36015517401188</v>
      </c>
    </row>
    <row r="238" spans="1:6" s="3" customFormat="1" x14ac:dyDescent="0.2">
      <c r="A238" s="132" t="s">
        <v>1283</v>
      </c>
      <c r="B238" s="314" t="s">
        <v>1284</v>
      </c>
      <c r="C238" s="303">
        <v>227</v>
      </c>
      <c r="D238" s="94"/>
      <c r="E238" s="94">
        <v>609186</v>
      </c>
      <c r="F238" s="125" t="str">
        <f t="shared" si="3"/>
        <v>-</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0</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9506687</v>
      </c>
      <c r="E247" s="97">
        <f>SUM(E248:E250)</f>
        <v>12666447</v>
      </c>
      <c r="F247" s="124">
        <f t="shared" si="3"/>
        <v>133.23723606341517</v>
      </c>
    </row>
    <row r="248" spans="1:6" s="3" customFormat="1" x14ac:dyDescent="0.2">
      <c r="A248" s="132" t="s">
        <v>2927</v>
      </c>
      <c r="B248" s="314" t="s">
        <v>2807</v>
      </c>
      <c r="C248" s="303">
        <v>237</v>
      </c>
      <c r="D248" s="94">
        <v>8151533</v>
      </c>
      <c r="E248" s="94">
        <v>9881915</v>
      </c>
      <c r="F248" s="125">
        <f t="shared" si="3"/>
        <v>121.22768809253427</v>
      </c>
    </row>
    <row r="249" spans="1:6" s="3" customFormat="1" x14ac:dyDescent="0.2">
      <c r="A249" s="132" t="s">
        <v>2593</v>
      </c>
      <c r="B249" s="317" t="s">
        <v>2808</v>
      </c>
      <c r="C249" s="303">
        <v>238</v>
      </c>
      <c r="D249" s="94">
        <v>1355154</v>
      </c>
      <c r="E249" s="94">
        <v>2784532</v>
      </c>
      <c r="F249" s="125">
        <f t="shared" si="3"/>
        <v>205.47716348105087</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2058330</v>
      </c>
      <c r="E251" s="94">
        <v>1918168</v>
      </c>
      <c r="F251" s="125">
        <f t="shared" si="3"/>
        <v>93.190499093925666</v>
      </c>
    </row>
    <row r="252" spans="1:6" s="3" customFormat="1" x14ac:dyDescent="0.2">
      <c r="A252" s="132" t="s">
        <v>2595</v>
      </c>
      <c r="B252" s="317" t="s">
        <v>1574</v>
      </c>
      <c r="C252" s="303">
        <v>241</v>
      </c>
      <c r="D252" s="94">
        <v>222392</v>
      </c>
      <c r="E252" s="94">
        <v>177966</v>
      </c>
      <c r="F252" s="125">
        <f t="shared" si="3"/>
        <v>80.023561998633042</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8751871</v>
      </c>
      <c r="E255" s="97">
        <f>E256</f>
        <v>8950931</v>
      </c>
      <c r="F255" s="124">
        <f t="shared" si="3"/>
        <v>102.27448507867632</v>
      </c>
    </row>
    <row r="256" spans="1:6" s="3" customFormat="1" x14ac:dyDescent="0.2">
      <c r="A256" s="319" t="s">
        <v>302</v>
      </c>
      <c r="B256" s="320" t="s">
        <v>303</v>
      </c>
      <c r="C256" s="306">
        <v>245</v>
      </c>
      <c r="D256" s="95">
        <v>8751871</v>
      </c>
      <c r="E256" s="95">
        <v>8950931</v>
      </c>
      <c r="F256" s="126">
        <f t="shared" si="3"/>
        <v>102.27448507867632</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159401</v>
      </c>
      <c r="E260" s="94">
        <v>79365</v>
      </c>
      <c r="F260" s="125">
        <f t="shared" si="4"/>
        <v>49.789524532468427</v>
      </c>
    </row>
    <row r="261" spans="1:6" s="3" customFormat="1" x14ac:dyDescent="0.2">
      <c r="A261" s="132" t="s">
        <v>3171</v>
      </c>
      <c r="B261" s="314" t="s">
        <v>3173</v>
      </c>
      <c r="C261" s="303">
        <v>249</v>
      </c>
      <c r="D261" s="94">
        <v>1764255</v>
      </c>
      <c r="E261" s="94">
        <v>1728193</v>
      </c>
      <c r="F261" s="125">
        <f t="shared" si="4"/>
        <v>97.955964415574854</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v>222392</v>
      </c>
      <c r="E263" s="94">
        <v>177966</v>
      </c>
      <c r="F263" s="125">
        <f t="shared" si="4"/>
        <v>80.023561998633042</v>
      </c>
    </row>
    <row r="264" spans="1:6" s="3" customFormat="1" x14ac:dyDescent="0.2">
      <c r="A264" s="321" t="s">
        <v>3401</v>
      </c>
      <c r="B264" s="322" t="s">
        <v>3402</v>
      </c>
      <c r="C264" s="303">
        <v>252</v>
      </c>
      <c r="D264" s="94">
        <v>100288</v>
      </c>
      <c r="E264" s="94">
        <v>108113</v>
      </c>
      <c r="F264" s="125"/>
    </row>
    <row r="265" spans="1:6" s="3" customFormat="1" x14ac:dyDescent="0.2">
      <c r="A265" s="321" t="s">
        <v>3403</v>
      </c>
      <c r="B265" s="322" t="s">
        <v>3404</v>
      </c>
      <c r="C265" s="303">
        <v>253</v>
      </c>
      <c r="D265" s="94">
        <v>49908</v>
      </c>
      <c r="E265" s="94">
        <v>37162</v>
      </c>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134674</v>
      </c>
      <c r="E267" s="94">
        <v>110611</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5270893</v>
      </c>
      <c r="E287" s="94">
        <v>8243396</v>
      </c>
      <c r="F287" s="125">
        <f t="shared" si="4"/>
        <v>156.39467543735</v>
      </c>
    </row>
    <row r="288" spans="1:6" s="3" customFormat="1" x14ac:dyDescent="0.2">
      <c r="A288" s="132" t="s">
        <v>3177</v>
      </c>
      <c r="B288" s="314" t="s">
        <v>3274</v>
      </c>
      <c r="C288" s="303">
        <v>276</v>
      </c>
      <c r="D288" s="94">
        <v>4373755</v>
      </c>
      <c r="E288" s="94">
        <v>4509493</v>
      </c>
      <c r="F288" s="125">
        <f t="shared" si="4"/>
        <v>103.10346601490023</v>
      </c>
    </row>
    <row r="289" spans="1:6" s="3" customFormat="1" x14ac:dyDescent="0.2">
      <c r="A289" s="132" t="s">
        <v>3275</v>
      </c>
      <c r="B289" s="314" t="s">
        <v>3276</v>
      </c>
      <c r="C289" s="303">
        <v>277</v>
      </c>
      <c r="D289" s="94">
        <v>263917</v>
      </c>
      <c r="E289" s="94">
        <v>383250</v>
      </c>
      <c r="F289" s="125">
        <f t="shared" si="4"/>
        <v>145.21610961021835</v>
      </c>
    </row>
    <row r="290" spans="1:6" s="3" customFormat="1" x14ac:dyDescent="0.2">
      <c r="A290" s="132" t="s">
        <v>3275</v>
      </c>
      <c r="B290" s="314" t="s">
        <v>3277</v>
      </c>
      <c r="C290" s="303">
        <v>278</v>
      </c>
      <c r="D290" s="94"/>
      <c r="E290" s="94">
        <v>41063</v>
      </c>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Božidar Švorinić, dipl. oecc</v>
      </c>
      <c r="B325" s="291"/>
      <c r="D325" s="293"/>
      <c r="E325" s="293"/>
      <c r="F325" s="291"/>
      <c r="G325" s="307"/>
    </row>
    <row r="326" spans="1:7" s="292" customFormat="1" ht="15" customHeight="1" x14ac:dyDescent="0.2">
      <c r="A326" s="291" t="str">
        <f>IF(RefStr!H27="","Telefon za kontakt: _________________","Telefon za kontakt: " &amp; RefStr!H27)</f>
        <v>Telefon za kontakt: 023/288-184</v>
      </c>
      <c r="B326" s="291"/>
      <c r="F326" s="291"/>
      <c r="G326" s="307"/>
    </row>
    <row r="327" spans="1:7" s="292" customFormat="1" ht="15" customHeight="1" x14ac:dyDescent="0.2">
      <c r="A327" s="291" t="str">
        <f>IF(RefStr!H33="","Odgovorna osoba: _____________________________","Odgovorna osoba: " &amp; RefStr!H33)</f>
        <v>Odgovorna osoba: doc. dr. sc. Mladen Mavar</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71" activePane="bottomLeft" state="frozen"/>
      <selection pane="bottomLeft" activeCell="E109" sqref="E10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34057</v>
      </c>
      <c r="C4" s="429"/>
      <c r="D4" s="429"/>
      <c r="E4" s="430">
        <f>SUM(Skriveni!G1287:G1423)</f>
        <v>64028428.663000003</v>
      </c>
      <c r="F4" s="431"/>
    </row>
    <row r="5" spans="1:6" ht="15" customHeight="1" x14ac:dyDescent="0.2">
      <c r="B5" s="428" t="str">
        <f>"Naziv: "&amp;IF(RefStr!B10&lt;&gt;"",RefStr!B10,"_______________________________________")</f>
        <v>Naziv: PSIHIJATRIJSKA BOLNICA UGLJAN</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8610 Djelatnosti bolnica</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51264308</v>
      </c>
      <c r="E96" s="97">
        <f>E97+E101+E106+E111+E112+E113</f>
        <v>51933556</v>
      </c>
      <c r="F96" s="125">
        <f t="shared" si="1"/>
        <v>101.30548529007746</v>
      </c>
    </row>
    <row r="97" spans="1:6" s="3" customFormat="1" x14ac:dyDescent="0.2">
      <c r="A97" s="132" t="s">
        <v>716</v>
      </c>
      <c r="B97" s="105" t="s">
        <v>3759</v>
      </c>
      <c r="C97" s="303">
        <v>86</v>
      </c>
      <c r="D97" s="97">
        <f>SUM(D98:D100)</f>
        <v>3441719</v>
      </c>
      <c r="E97" s="97">
        <f>SUM(E98:E100)</f>
        <v>3440383</v>
      </c>
      <c r="F97" s="125">
        <f t="shared" si="1"/>
        <v>99.96118218831927</v>
      </c>
    </row>
    <row r="98" spans="1:6" s="3" customFormat="1" x14ac:dyDescent="0.2">
      <c r="A98" s="132" t="s">
        <v>717</v>
      </c>
      <c r="B98" s="105" t="s">
        <v>3098</v>
      </c>
      <c r="C98" s="303">
        <v>87</v>
      </c>
      <c r="D98" s="94">
        <v>3397719</v>
      </c>
      <c r="E98" s="94">
        <v>3388384</v>
      </c>
      <c r="F98" s="125">
        <f t="shared" si="1"/>
        <v>99.725256856143787</v>
      </c>
    </row>
    <row r="99" spans="1:6" s="3" customFormat="1" x14ac:dyDescent="0.2">
      <c r="A99" s="132" t="s">
        <v>3099</v>
      </c>
      <c r="B99" s="105" t="s">
        <v>3100</v>
      </c>
      <c r="C99" s="303">
        <v>88</v>
      </c>
      <c r="D99" s="94">
        <v>44000</v>
      </c>
      <c r="E99" s="94">
        <v>51999</v>
      </c>
      <c r="F99" s="125">
        <f t="shared" si="1"/>
        <v>118.17954545454545</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47822589</v>
      </c>
      <c r="E106" s="97">
        <f>SUM(E107:E110)</f>
        <v>48493173</v>
      </c>
      <c r="F106" s="125">
        <f t="shared" si="1"/>
        <v>101.40223273984601</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v>47822589</v>
      </c>
      <c r="E108" s="94">
        <v>48493173</v>
      </c>
      <c r="F108" s="125">
        <f t="shared" si="1"/>
        <v>101.40223273984601</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51264308</v>
      </c>
      <c r="E148" s="107">
        <f>E12+E29+E35+E42+E82+E89+E96+E114+E121+E136</f>
        <v>51933556</v>
      </c>
      <c r="F148" s="126">
        <f t="shared" si="2"/>
        <v>101.30548529007746</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Božidar Švorinić, dipl. oecc</v>
      </c>
      <c r="B151" s="291"/>
      <c r="D151" s="293"/>
      <c r="E151" s="293"/>
      <c r="F151" s="291"/>
      <c r="G151" s="307"/>
    </row>
    <row r="152" spans="1:7" s="292" customFormat="1" ht="15" customHeight="1" x14ac:dyDescent="0.2">
      <c r="A152" s="291" t="str">
        <f>IF(RefStr!H27="","Telefon za kontakt: _________________","Telefon za kontakt: " &amp; RefStr!H27)</f>
        <v>Telefon za kontakt: 023/288-184</v>
      </c>
      <c r="B152" s="291"/>
      <c r="E152" s="291"/>
      <c r="F152" s="291"/>
      <c r="G152" s="307"/>
    </row>
    <row r="153" spans="1:7" s="292" customFormat="1" ht="15" customHeight="1" x14ac:dyDescent="0.2">
      <c r="A153" s="291" t="str">
        <f>IF(RefStr!H33="","Odgovorna osoba: _____________________________","Odgovorna osoba: " &amp; RefStr!H33)</f>
        <v>Odgovorna osoba: doc. dr. sc. Mladen Mavar</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D43" sqref="D4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34057</v>
      </c>
      <c r="C4" s="450"/>
      <c r="D4" s="430">
        <f>SUM(Skriveni!G1424:G1467)</f>
        <v>125.90600000000001</v>
      </c>
      <c r="E4" s="431"/>
    </row>
    <row r="5" spans="1:6" ht="15" customHeight="1" x14ac:dyDescent="0.2">
      <c r="B5" s="428" t="str">
        <f>"Naziv: "&amp;IF(RefStr!B10&lt;&gt;"",RefStr!B10,"_______________________________________")</f>
        <v>Naziv: PSIHIJATRIJSKA BOLNICA UGLJAN</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8610 Djelatnosti bolnica</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1067</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1067</v>
      </c>
    </row>
    <row r="30" spans="1:5" s="3" customFormat="1" ht="14.1" customHeight="1" x14ac:dyDescent="0.2">
      <c r="A30" s="301" t="s">
        <v>1215</v>
      </c>
      <c r="B30" s="302" t="s">
        <v>3068</v>
      </c>
      <c r="C30" s="303">
        <v>19</v>
      </c>
      <c r="D30" s="97">
        <f>SUM(D31:D36)</f>
        <v>0</v>
      </c>
      <c r="E30" s="134">
        <f>SUM(E31:E36)</f>
        <v>1067</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v>1067</v>
      </c>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Božidar Švorinić, dipl. oecc</v>
      </c>
      <c r="B59" s="291"/>
      <c r="D59" s="293"/>
      <c r="E59" s="293"/>
      <c r="F59" s="291"/>
      <c r="G59" s="307"/>
    </row>
    <row r="60" spans="1:7" s="292" customFormat="1" ht="15" customHeight="1" x14ac:dyDescent="0.2">
      <c r="A60" s="291" t="str">
        <f>IF(RefStr!H27="","Telefon za kontakt: _________________","Telefon za kontakt: " &amp; RefStr!H27)</f>
        <v>Telefon za kontakt: 023/288-184</v>
      </c>
      <c r="B60" s="291"/>
      <c r="F60" s="291"/>
      <c r="G60" s="307"/>
    </row>
    <row r="61" spans="1:7" s="292" customFormat="1" ht="15" customHeight="1" x14ac:dyDescent="0.2">
      <c r="A61" s="291" t="str">
        <f>IF(RefStr!H33="","Odgovorna osoba: _____________________________","Odgovorna osoba: " &amp; RefStr!H33)</f>
        <v>Odgovorna osoba: doc. dr. sc. Mladen Mavar</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B32" sqref="B3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34057</v>
      </c>
      <c r="C4" s="430">
        <f>SUM(Skriveni!G1468:G1561)</f>
        <v>6348546.0160000008</v>
      </c>
      <c r="D4" s="431"/>
    </row>
    <row r="5" spans="1:5" s="23" customFormat="1" ht="15" customHeight="1" x14ac:dyDescent="0.2">
      <c r="B5" s="98" t="str">
        <f>"Naziv: "&amp;IF(RefStr!B10&lt;&gt;"",RefStr!B10,"_______________________________________")</f>
        <v>Naziv: PSIHIJATRIJSKA BOLNICA UGLJAN</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8610 Djelatnosti bolnica</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9908565</v>
      </c>
    </row>
    <row r="13" spans="1:5" s="2" customFormat="1" x14ac:dyDescent="0.2">
      <c r="A13" s="270"/>
      <c r="B13" s="271" t="s">
        <v>2062</v>
      </c>
      <c r="C13" s="264">
        <v>2</v>
      </c>
      <c r="D13" s="140">
        <f>D14+D15+D23+D24</f>
        <v>50655228</v>
      </c>
    </row>
    <row r="14" spans="1:5" s="2" customFormat="1" x14ac:dyDescent="0.2">
      <c r="A14" s="270"/>
      <c r="B14" s="271" t="s">
        <v>4041</v>
      </c>
      <c r="C14" s="264">
        <v>3</v>
      </c>
      <c r="D14" s="141">
        <v>78721</v>
      </c>
    </row>
    <row r="15" spans="1:5" s="2" customFormat="1" x14ac:dyDescent="0.2">
      <c r="A15" s="270" t="s">
        <v>1181</v>
      </c>
      <c r="B15" s="271" t="s">
        <v>3078</v>
      </c>
      <c r="C15" s="264">
        <v>4</v>
      </c>
      <c r="D15" s="140">
        <f>SUM(D16:D22)</f>
        <v>46448727</v>
      </c>
    </row>
    <row r="16" spans="1:5" s="2" customFormat="1" x14ac:dyDescent="0.2">
      <c r="A16" s="272" t="s">
        <v>1182</v>
      </c>
      <c r="B16" s="273" t="s">
        <v>1183</v>
      </c>
      <c r="C16" s="264">
        <v>5</v>
      </c>
      <c r="D16" s="141">
        <v>32955146</v>
      </c>
    </row>
    <row r="17" spans="1:4" s="2" customFormat="1" x14ac:dyDescent="0.2">
      <c r="A17" s="272" t="s">
        <v>1184</v>
      </c>
      <c r="B17" s="273" t="s">
        <v>1185</v>
      </c>
      <c r="C17" s="264">
        <v>6</v>
      </c>
      <c r="D17" s="141">
        <v>13287231</v>
      </c>
    </row>
    <row r="18" spans="1:4" s="2" customFormat="1" x14ac:dyDescent="0.2">
      <c r="A18" s="272" t="s">
        <v>1186</v>
      </c>
      <c r="B18" s="273" t="s">
        <v>1187</v>
      </c>
      <c r="C18" s="264">
        <v>7</v>
      </c>
      <c r="D18" s="141">
        <v>75157</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v>2150</v>
      </c>
    </row>
    <row r="22" spans="1:4" s="2" customFormat="1" x14ac:dyDescent="0.2">
      <c r="A22" s="272" t="s">
        <v>1193</v>
      </c>
      <c r="B22" s="273" t="s">
        <v>3032</v>
      </c>
      <c r="C22" s="264">
        <v>11</v>
      </c>
      <c r="D22" s="141">
        <v>129043</v>
      </c>
    </row>
    <row r="23" spans="1:4" s="2" customFormat="1" x14ac:dyDescent="0.2">
      <c r="A23" s="270" t="s">
        <v>3033</v>
      </c>
      <c r="B23" s="271" t="s">
        <v>3034</v>
      </c>
      <c r="C23" s="264">
        <v>12</v>
      </c>
      <c r="D23" s="141">
        <v>4127780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47386591</v>
      </c>
    </row>
    <row r="31" spans="1:4" s="2" customFormat="1" x14ac:dyDescent="0.2">
      <c r="A31" s="272"/>
      <c r="B31" s="271" t="s">
        <v>4041</v>
      </c>
      <c r="C31" s="264">
        <v>20</v>
      </c>
      <c r="D31" s="141">
        <v>18845</v>
      </c>
    </row>
    <row r="32" spans="1:4" s="2" customFormat="1" x14ac:dyDescent="0.2">
      <c r="A32" s="270" t="s">
        <v>1181</v>
      </c>
      <c r="B32" s="271" t="s">
        <v>3081</v>
      </c>
      <c r="C32" s="264">
        <v>21</v>
      </c>
      <c r="D32" s="140">
        <f>SUM(D33:D39)</f>
        <v>43400162</v>
      </c>
    </row>
    <row r="33" spans="1:4" s="2" customFormat="1" x14ac:dyDescent="0.2">
      <c r="A33" s="272" t="s">
        <v>1182</v>
      </c>
      <c r="B33" s="273" t="s">
        <v>1183</v>
      </c>
      <c r="C33" s="264">
        <v>22</v>
      </c>
      <c r="D33" s="141">
        <v>32945216</v>
      </c>
    </row>
    <row r="34" spans="1:4" s="2" customFormat="1" x14ac:dyDescent="0.2">
      <c r="A34" s="272" t="s">
        <v>1184</v>
      </c>
      <c r="B34" s="273" t="s">
        <v>1185</v>
      </c>
      <c r="C34" s="264">
        <v>23</v>
      </c>
      <c r="D34" s="141">
        <v>10333878</v>
      </c>
    </row>
    <row r="35" spans="1:4" s="2" customFormat="1" x14ac:dyDescent="0.2">
      <c r="A35" s="272" t="s">
        <v>1186</v>
      </c>
      <c r="B35" s="273" t="s">
        <v>1187</v>
      </c>
      <c r="C35" s="264">
        <v>24</v>
      </c>
      <c r="D35" s="141">
        <v>34518</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v>1200</v>
      </c>
    </row>
    <row r="39" spans="1:4" s="2" customFormat="1" x14ac:dyDescent="0.2">
      <c r="A39" s="272" t="s">
        <v>1193</v>
      </c>
      <c r="B39" s="273" t="s">
        <v>3032</v>
      </c>
      <c r="C39" s="264">
        <v>28</v>
      </c>
      <c r="D39" s="141">
        <v>85350</v>
      </c>
    </row>
    <row r="40" spans="1:4" s="2" customFormat="1" x14ac:dyDescent="0.2">
      <c r="A40" s="275" t="s">
        <v>3033</v>
      </c>
      <c r="B40" s="271" t="s">
        <v>3034</v>
      </c>
      <c r="C40" s="264">
        <v>29</v>
      </c>
      <c r="D40" s="141">
        <v>3967584</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13177202</v>
      </c>
    </row>
    <row r="48" spans="1:4" s="2" customFormat="1" x14ac:dyDescent="0.2">
      <c r="A48" s="278"/>
      <c r="B48" s="271" t="s">
        <v>3084</v>
      </c>
      <c r="C48" s="264">
        <v>37</v>
      </c>
      <c r="D48" s="140">
        <f>D49+D54+D90+D95</f>
        <v>8626646</v>
      </c>
    </row>
    <row r="49" spans="1:4" s="2" customFormat="1" x14ac:dyDescent="0.2">
      <c r="A49" s="276"/>
      <c r="B49" s="271" t="s">
        <v>3085</v>
      </c>
      <c r="C49" s="264">
        <v>38</v>
      </c>
      <c r="D49" s="140">
        <f>SUM(D50:D53)</f>
        <v>59876</v>
      </c>
    </row>
    <row r="50" spans="1:4" s="2" customFormat="1" x14ac:dyDescent="0.2">
      <c r="A50" s="270"/>
      <c r="B50" s="273" t="s">
        <v>1568</v>
      </c>
      <c r="C50" s="264">
        <v>39</v>
      </c>
      <c r="D50" s="141">
        <v>4680</v>
      </c>
    </row>
    <row r="51" spans="1:4" s="2" customFormat="1" x14ac:dyDescent="0.2">
      <c r="A51" s="272"/>
      <c r="B51" s="273" t="s">
        <v>1569</v>
      </c>
      <c r="C51" s="264">
        <v>40</v>
      </c>
      <c r="D51" s="141">
        <v>11909</v>
      </c>
    </row>
    <row r="52" spans="1:4" s="2" customFormat="1" x14ac:dyDescent="0.2">
      <c r="A52" s="272"/>
      <c r="B52" s="273" t="s">
        <v>1570</v>
      </c>
      <c r="C52" s="264">
        <v>41</v>
      </c>
      <c r="D52" s="141">
        <v>43287</v>
      </c>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8183520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8118562</v>
      </c>
    </row>
    <row r="61" spans="1:4" s="2" customFormat="1" x14ac:dyDescent="0.2">
      <c r="A61" s="272"/>
      <c r="B61" s="273" t="s">
        <v>1568</v>
      </c>
      <c r="C61" s="264">
        <v>50</v>
      </c>
      <c r="D61" s="141">
        <v>1634068</v>
      </c>
    </row>
    <row r="62" spans="1:4" s="2" customFormat="1" x14ac:dyDescent="0.2">
      <c r="A62" s="272"/>
      <c r="B62" s="273" t="s">
        <v>1569</v>
      </c>
      <c r="C62" s="264">
        <v>51</v>
      </c>
      <c r="D62" s="141">
        <v>2750243</v>
      </c>
    </row>
    <row r="63" spans="1:4" s="2" customFormat="1" x14ac:dyDescent="0.2">
      <c r="A63" s="272"/>
      <c r="B63" s="273" t="s">
        <v>1570</v>
      </c>
      <c r="C63" s="264">
        <v>52</v>
      </c>
      <c r="D63" s="141">
        <v>2528146</v>
      </c>
    </row>
    <row r="64" spans="1:4" s="2" customFormat="1" x14ac:dyDescent="0.2">
      <c r="A64" s="272"/>
      <c r="B64" s="273" t="s">
        <v>1571</v>
      </c>
      <c r="C64" s="264">
        <v>53</v>
      </c>
      <c r="D64" s="141">
        <v>1206105</v>
      </c>
    </row>
    <row r="65" spans="1:4" s="2" customFormat="1" x14ac:dyDescent="0.2">
      <c r="A65" s="270" t="s">
        <v>1186</v>
      </c>
      <c r="B65" s="271" t="s">
        <v>3089</v>
      </c>
      <c r="C65" s="264">
        <v>54</v>
      </c>
      <c r="D65" s="140">
        <f>SUM(D66:D69)</f>
        <v>64958</v>
      </c>
    </row>
    <row r="66" spans="1:4" s="2" customFormat="1" x14ac:dyDescent="0.2">
      <c r="A66" s="276"/>
      <c r="B66" s="273" t="s">
        <v>1568</v>
      </c>
      <c r="C66" s="264">
        <v>55</v>
      </c>
      <c r="D66" s="141">
        <v>7201</v>
      </c>
    </row>
    <row r="67" spans="1:4" s="2" customFormat="1" x14ac:dyDescent="0.2">
      <c r="A67" s="276"/>
      <c r="B67" s="273" t="s">
        <v>1569</v>
      </c>
      <c r="C67" s="264">
        <v>56</v>
      </c>
      <c r="D67" s="141">
        <v>21816</v>
      </c>
    </row>
    <row r="68" spans="1:4" s="2" customFormat="1" x14ac:dyDescent="0.2">
      <c r="A68" s="275"/>
      <c r="B68" s="273" t="s">
        <v>1570</v>
      </c>
      <c r="C68" s="264">
        <v>57</v>
      </c>
      <c r="D68" s="141">
        <v>35941</v>
      </c>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383250</v>
      </c>
    </row>
    <row r="91" spans="1:4" s="2" customFormat="1" x14ac:dyDescent="0.2">
      <c r="A91" s="270"/>
      <c r="B91" s="273" t="s">
        <v>1568</v>
      </c>
      <c r="C91" s="264">
        <v>80</v>
      </c>
      <c r="D91" s="141">
        <v>5937</v>
      </c>
    </row>
    <row r="92" spans="1:4" s="2" customFormat="1" x14ac:dyDescent="0.2">
      <c r="A92" s="270"/>
      <c r="B92" s="273" t="s">
        <v>1569</v>
      </c>
      <c r="C92" s="264">
        <v>81</v>
      </c>
      <c r="D92" s="141">
        <v>175222</v>
      </c>
    </row>
    <row r="93" spans="1:4" s="2" customFormat="1" x14ac:dyDescent="0.2">
      <c r="A93" s="276"/>
      <c r="B93" s="273" t="s">
        <v>1570</v>
      </c>
      <c r="C93" s="264">
        <v>82</v>
      </c>
      <c r="D93" s="141">
        <v>76246</v>
      </c>
    </row>
    <row r="94" spans="1:4" s="2" customFormat="1" x14ac:dyDescent="0.2">
      <c r="A94" s="276"/>
      <c r="B94" s="273" t="s">
        <v>1571</v>
      </c>
      <c r="C94" s="264">
        <v>83</v>
      </c>
      <c r="D94" s="141">
        <v>125845</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4550556</v>
      </c>
    </row>
    <row r="102" spans="1:5" s="2" customFormat="1" x14ac:dyDescent="0.2">
      <c r="A102" s="272"/>
      <c r="B102" s="280" t="s">
        <v>4041</v>
      </c>
      <c r="C102" s="264">
        <v>91</v>
      </c>
      <c r="D102" s="141"/>
    </row>
    <row r="103" spans="1:5" s="2" customFormat="1" x14ac:dyDescent="0.2">
      <c r="A103" s="272" t="s">
        <v>1181</v>
      </c>
      <c r="B103" s="280" t="s">
        <v>1365</v>
      </c>
      <c r="C103" s="264">
        <v>92</v>
      </c>
      <c r="D103" s="141">
        <v>4509493</v>
      </c>
    </row>
    <row r="104" spans="1:5" s="2" customFormat="1" x14ac:dyDescent="0.2">
      <c r="A104" s="272" t="s">
        <v>3033</v>
      </c>
      <c r="B104" s="280" t="s">
        <v>3034</v>
      </c>
      <c r="C104" s="264">
        <v>93</v>
      </c>
      <c r="D104" s="141">
        <v>41063</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Božidar Švorinić, dipl. oecc</v>
      </c>
      <c r="B109" s="291"/>
      <c r="C109" s="293"/>
      <c r="D109" s="293"/>
      <c r="E109" s="291"/>
    </row>
    <row r="110" spans="1:5" s="292" customFormat="1" ht="15" customHeight="1" x14ac:dyDescent="0.2">
      <c r="A110" s="291" t="str">
        <f>IF(RefStr!H27="","Telefon za kontakt: _________________","Telefon za kontakt: " &amp; RefStr!H27)</f>
        <v>Telefon za kontakt: 023/288-184</v>
      </c>
      <c r="B110" s="291"/>
      <c r="E110" s="291"/>
    </row>
    <row r="111" spans="1:5" s="292" customFormat="1" ht="15" customHeight="1" x14ac:dyDescent="0.2">
      <c r="A111" s="291" t="str">
        <f>IF(RefStr!H33="","Odgovorna osoba: _____________________________","Odgovorna osoba: " &amp; RefStr!H33)</f>
        <v>Odgovorna osoba: doc. dr. sc. Mladen Mavar</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1</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34057</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1</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Hewlett-Packard Company</cp:lastModifiedBy>
  <cp:lastPrinted>2019-01-31T06:40:10Z</cp:lastPrinted>
  <dcterms:created xsi:type="dcterms:W3CDTF">2001-11-21T09:32:18Z</dcterms:created>
  <dcterms:modified xsi:type="dcterms:W3CDTF">2019-02-01T10:47:04Z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